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aler\OneDrive\Documentos\Servicio Nacional De Salud\Salvador B Gautier\"/>
    </mc:Choice>
  </mc:AlternateContent>
  <bookViews>
    <workbookView xWindow="-120" yWindow="-120" windowWidth="29040" windowHeight="15840"/>
  </bookViews>
  <sheets>
    <sheet name="PRESUPUESTO" sheetId="1" r:id="rId1"/>
    <sheet name="Hoja2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LAMBRE14STNEGRO">[1]MATERIALES!$H$621</definedName>
    <definedName name="ALAMBRETHHN12">[1]MATERIALES!$H$42</definedName>
    <definedName name="_xlnm.Print_Area" localSheetId="0">PRESUPUESTO!$A$1:$G$91</definedName>
    <definedName name="CEMENTOPVC32OZ">[1]MATERIALES!$H$151</definedName>
    <definedName name="HACOL60601244012138A20LIG">[2]Ana!$F$683</definedName>
    <definedName name="HAZCH4013540812C634ADLIG">[3]Ana!$F$2673</definedName>
    <definedName name="HORM">[4]Analisis1!$E$13</definedName>
    <definedName name="LAVMSERBCO">[3]Ana!$F$4203</definedName>
    <definedName name="MATHORMINDUST180">[5]MATERIALES!$H$1426</definedName>
    <definedName name="MATMADERAPINOP2">[5]MATERIALES!$H$27</definedName>
    <definedName name="MATMALLAELECTROSOLDADA20X20">[5]MATERIALES!$H$12</definedName>
    <definedName name="MOSALIDAELECTRICA">'[1]MO ELECTRICISTA'!$B$17</definedName>
    <definedName name="nada" localSheetId="0">'[6]Pres '!#REF!</definedName>
    <definedName name="nada">'[6]Pres '!#REF!</definedName>
    <definedName name="sub" localSheetId="0">'[6]Pres '!#REF!</definedName>
    <definedName name="sub">'[6]Pres '!#REF!</definedName>
    <definedName name="Subtotal" localSheetId="0">'[6]Pres '!#REF!</definedName>
    <definedName name="Subtotal">'[6]Pres '!#REF!</definedName>
    <definedName name="TAPEVINYL3M">[1]MATERIALES!$H$63</definedName>
    <definedName name="_xlnm.Print_Titles" localSheetId="0">PRESUPUESTO!$19:$19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1" l="1"/>
  <c r="C53" i="1"/>
  <c r="A32" i="1"/>
  <c r="F32" i="1"/>
  <c r="F33" i="1"/>
  <c r="F67" i="1"/>
  <c r="F65" i="1"/>
  <c r="F64" i="1"/>
  <c r="F68" i="1"/>
  <c r="F66" i="1"/>
  <c r="C44" i="1" l="1"/>
  <c r="C43" i="1"/>
  <c r="C42" i="1"/>
  <c r="F63" i="1"/>
  <c r="F60" i="1"/>
  <c r="F58" i="1"/>
  <c r="F55" i="1"/>
  <c r="F53" i="1"/>
  <c r="C50" i="1"/>
  <c r="F50" i="1" s="1"/>
  <c r="C49" i="1"/>
  <c r="F49" i="1" s="1"/>
  <c r="C48" i="1"/>
  <c r="F48" i="1" s="1"/>
  <c r="C47" i="1"/>
  <c r="F47" i="1" s="1"/>
  <c r="F40" i="1"/>
  <c r="C39" i="1"/>
  <c r="F39" i="1" s="1"/>
  <c r="C38" i="1"/>
  <c r="F38" i="1" s="1"/>
  <c r="C37" i="1"/>
  <c r="F37" i="1" s="1"/>
  <c r="F26" i="1"/>
  <c r="C25" i="1"/>
  <c r="F34" i="1"/>
  <c r="F31" i="1"/>
  <c r="F30" i="1"/>
  <c r="F29" i="1"/>
  <c r="F28" i="1"/>
  <c r="A27" i="1"/>
  <c r="A28" i="1" s="1"/>
  <c r="A29" i="1" s="1"/>
  <c r="A30" i="1" s="1"/>
  <c r="A31" i="1" s="1"/>
  <c r="A33" i="1" s="1"/>
  <c r="A34" i="1" s="1"/>
  <c r="C23" i="1"/>
  <c r="F23" i="1" s="1"/>
  <c r="C22" i="1"/>
  <c r="F22" i="1" s="1"/>
  <c r="F69" i="1"/>
  <c r="F62" i="1"/>
  <c r="F21" i="1"/>
  <c r="A21" i="1"/>
  <c r="A22" i="1" s="1"/>
  <c r="A23" i="1" s="1"/>
  <c r="A24" i="1" s="1"/>
  <c r="A26" i="1" s="1"/>
  <c r="G61" i="1" l="1"/>
  <c r="F51" i="1"/>
  <c r="G46" i="1" s="1"/>
  <c r="F59" i="1"/>
  <c r="F57" i="1"/>
  <c r="F54" i="1"/>
  <c r="G52" i="1" s="1"/>
  <c r="F25" i="1"/>
  <c r="A35" i="1"/>
  <c r="F44" i="1"/>
  <c r="F43" i="1"/>
  <c r="F42" i="1"/>
  <c r="A25" i="1"/>
  <c r="G36" i="1"/>
  <c r="G27" i="1"/>
  <c r="C24" i="1"/>
  <c r="F24" i="1" s="1"/>
  <c r="G56" i="1" l="1"/>
  <c r="F45" i="1"/>
  <c r="G41" i="1" s="1"/>
  <c r="G20" i="1"/>
  <c r="A37" i="1"/>
  <c r="A38" i="1" s="1"/>
  <c r="A39" i="1" s="1"/>
  <c r="A40" i="1" s="1"/>
  <c r="A42" i="1" s="1"/>
  <c r="A43" i="1" s="1"/>
  <c r="A44" i="1" s="1"/>
  <c r="A45" i="1" s="1"/>
  <c r="A47" i="1" s="1"/>
  <c r="A48" i="1" s="1"/>
  <c r="A49" i="1" s="1"/>
  <c r="A50" i="1" s="1"/>
  <c r="A51" i="1" s="1"/>
  <c r="A52" i="1"/>
  <c r="A56" i="1" l="1"/>
  <c r="A53" i="1"/>
  <c r="A54" i="1" s="1"/>
  <c r="A55" i="1" s="1"/>
  <c r="G35" i="1"/>
  <c r="G70" i="1"/>
  <c r="G79" i="1" s="1"/>
  <c r="A57" i="1"/>
  <c r="A58" i="1" s="1"/>
  <c r="A59" i="1" s="1"/>
  <c r="A60" i="1" s="1"/>
  <c r="A61" i="1"/>
  <c r="A62" i="1" s="1"/>
  <c r="A63" i="1" s="1"/>
  <c r="A69" i="1" l="1"/>
  <c r="A64" i="1"/>
  <c r="A65" i="1" s="1"/>
  <c r="A66" i="1" s="1"/>
  <c r="A67" i="1" s="1"/>
  <c r="A68" i="1" s="1"/>
  <c r="G81" i="1"/>
  <c r="G80" i="1"/>
  <c r="G75" i="1"/>
  <c r="G76" i="1"/>
  <c r="G78" i="1"/>
  <c r="G73" i="1"/>
  <c r="G74" i="1" s="1"/>
  <c r="G77" i="1"/>
  <c r="G72" i="1" l="1"/>
  <c r="G82" i="1" s="1"/>
  <c r="G18" i="1" s="1"/>
</calcChain>
</file>

<file path=xl/sharedStrings.xml><?xml version="1.0" encoding="utf-8"?>
<sst xmlns="http://schemas.openxmlformats.org/spreadsheetml/2006/main" count="137" uniqueCount="106">
  <si>
    <t>República Dominicana</t>
  </si>
  <si>
    <t>DIRECCION DE INFRAESTRUCTURA Y EQUIPOS</t>
  </si>
  <si>
    <t>DEPARTAMENTO DE INFRAESTRUCTURAS Y MANTENIMIENTO</t>
  </si>
  <si>
    <t>PRESUPUESTO</t>
  </si>
  <si>
    <t>DESCRIPCIÓN DE LA OBRA</t>
  </si>
  <si>
    <t xml:space="preserve">NOMBRE DEL CENTRO </t>
  </si>
  <si>
    <t>MUNICIPIO</t>
  </si>
  <si>
    <t xml:space="preserve">PROVINCIA </t>
  </si>
  <si>
    <t>REFERENCIA</t>
  </si>
  <si>
    <t>FECHA DE ELABORACIÓN</t>
  </si>
  <si>
    <t>NOMBRE DE OFERENTE/RNC</t>
  </si>
  <si>
    <t xml:space="preserve">TOTAL GENERAL        </t>
  </si>
  <si>
    <t>No.</t>
  </si>
  <si>
    <t>Descripción</t>
  </si>
  <si>
    <t>Cantidad</t>
  </si>
  <si>
    <t>UD</t>
  </si>
  <si>
    <t>Costo Unitario (RD$)</t>
  </si>
  <si>
    <t>Importe (RD$)</t>
  </si>
  <si>
    <t>Subtotal (RD$)</t>
  </si>
  <si>
    <t>m²</t>
  </si>
  <si>
    <t xml:space="preserve">Bote material (incluye traslado y carguío). </t>
  </si>
  <si>
    <t>m3e</t>
  </si>
  <si>
    <t>m</t>
  </si>
  <si>
    <t>Misceláneos</t>
  </si>
  <si>
    <t>Limpieza continua y final</t>
  </si>
  <si>
    <t>P.A.</t>
  </si>
  <si>
    <t>A</t>
  </si>
  <si>
    <t>Salida para Tomacorriente Doble Aterrizado 15A, 120V - Incluye accesorio Termoplástico con placa frantal sin tornillos con terminación en blanco</t>
  </si>
  <si>
    <t>Suministro e instalación de Interruptor sencillo, placa frontal sin tornillos, terminación en blanco.</t>
  </si>
  <si>
    <t>Suministro e instalación de Tomacorrientes 120V 15A Blanco Grado Hospitalario</t>
  </si>
  <si>
    <t>B</t>
  </si>
  <si>
    <t>C</t>
  </si>
  <si>
    <t>Subtotal General</t>
  </si>
  <si>
    <t>GASTOS INDIRECTOS:</t>
  </si>
  <si>
    <t>Dirección Técnica</t>
  </si>
  <si>
    <t>ITBIS (Norma 07-07 DGII, 18% del 10% costo directo)</t>
  </si>
  <si>
    <t>Gastos Administrativos</t>
  </si>
  <si>
    <t>Transporte</t>
  </si>
  <si>
    <t>Seguros y Fianzas</t>
  </si>
  <si>
    <t>Ley 6-86 Sobre el Fondo de Pesiones de los Trabajadores de la Construcciòn.</t>
  </si>
  <si>
    <t>Codia</t>
  </si>
  <si>
    <t xml:space="preserve">Estudios, diseños, gestiones, sometimiento y/o tramitaciones.  </t>
  </si>
  <si>
    <t>Imprevistos</t>
  </si>
  <si>
    <t xml:space="preserve">TOTAL GENERAL </t>
  </si>
  <si>
    <t>Notas Generales:</t>
  </si>
  <si>
    <t>Las cantidades descritas en este presupuesto deben ser validadas en obra por la supervisión y cubicadas de acuerdo a las medidas levantadas en campo.</t>
  </si>
  <si>
    <t>Los precios alzados (PA) serán pagados mediante desglose de partidas, previamente conciliadas con el SNS y/o presentación de facturas.</t>
  </si>
  <si>
    <t>El imprevisto solo podrá ser usado previa autorización por escrito.</t>
  </si>
  <si>
    <t>Presupuesto  preparado por Análisis de Costos de Dirección de Ingeniería con los precios vigentes de los materiales y con la mano  de obra  establecida por el Ministerio de Trabajo.</t>
  </si>
  <si>
    <t>Tanto los gastos de seguros y fianzas, así como los estudios, diseños, gestiones, sometimientos y/o tramitaciones serán pagadas mediante desglose de partidas y/o presentación de facturas, previamente aprobados por la Dirección de Infraestructura, teniendo como monto máximo el presentado en el presupuesto.</t>
  </si>
  <si>
    <t>Las partidas contenidas en este presupuesto deben de contemplar, la presencia de un ingeniero o arquitecto residente, de igual manera la seguridad en obra (reglamento 522-06 seguridad y salud en obra )* Incluye Botas, Chalecos, arnés, cascos.</t>
  </si>
  <si>
    <t>Todos los botes y partidas que ameriten, deben de considerar el acarreo interno de la obra.</t>
  </si>
  <si>
    <t xml:space="preserve">REPARACIÓN BAÑOS, PLAFONES &amp; PINTURA </t>
  </si>
  <si>
    <t>HOSPITAL DR. SALVADOR B.GAUTIER</t>
  </si>
  <si>
    <t>SANTO DOMINGO DE GUZMÁN</t>
  </si>
  <si>
    <t>DISTRITO NACIONAL</t>
  </si>
  <si>
    <t>Desmonte aparatos sanitarios, considerar bote</t>
  </si>
  <si>
    <t>Desmonte plafones, considerar bote</t>
  </si>
  <si>
    <t>M2</t>
  </si>
  <si>
    <t>Demolición de pisos baños, incluye mortero</t>
  </si>
  <si>
    <t>Demolición de losa de H.A.</t>
  </si>
  <si>
    <t>Instalaciones Sanitarias</t>
  </si>
  <si>
    <t xml:space="preserve">Suministro e instalación lavamanos de porcelana sanitaria antibacterial completo, con pedestal, tamaño de mínimo de 54cmx47cm, con mezcladora push temporizado (de latón cromado, resistente a corrosión, pelado y decoloracion por agua) (cierre 15±5s, caudal: 6 l/min regulable) incluye salidas de agua potable y drenaje, </t>
  </si>
  <si>
    <t>Suministro e instalación de inodoro elongado de porcelana sanitaria antibacterial completo, one piece de tanque, pulsador palanca, tamaño mínimo (76x44x75)cm de bajo consumo y que cumplan con los requerimientos para accesibilidad, color blanco, c/asiento y tapa, incluye salida de agua y de drenaje</t>
  </si>
  <si>
    <t xml:space="preserve">Suministro e instalación ducha de mano, con mezcladora monomando (de latón cromado, resistente a corrosión), con barra de apoyo graduable en acero inoxidable 316, incluye salidas de agua </t>
  </si>
  <si>
    <t>Barra de cortina de baño acero inoxidable (atornillada)</t>
  </si>
  <si>
    <t>Suministro e instalación de papelera o zafacón en acero inoxidable, accionado de pedal abierto y cierre suave integrado, de metal con tapa. Extraíble forro interior de plástico recoge las fugas y derrames y protege el basura bolsas de roturas. Funcionamiento silencioso y sistema de amortiguador reduce el ruido. Capacidad 20 lts</t>
  </si>
  <si>
    <t>Demolición de revestimiento cerámico en baños</t>
  </si>
  <si>
    <t xml:space="preserve">Sistema Hidrosanitario </t>
  </si>
  <si>
    <t>Movimiento de tierras</t>
  </si>
  <si>
    <t>Excavación p/tubería a mano</t>
  </si>
  <si>
    <t>m³N</t>
  </si>
  <si>
    <t>Relleno de reposición compactado</t>
  </si>
  <si>
    <t>m³C</t>
  </si>
  <si>
    <t xml:space="preserve">Material de asiento p/tubería </t>
  </si>
  <si>
    <t>m³</t>
  </si>
  <si>
    <t>Bote de material</t>
  </si>
  <si>
    <t>m³e</t>
  </si>
  <si>
    <t>Suministro y Colocación Tuberías PVC SDR-41 (inc.excavación, asiento de arena &amp; tapado)</t>
  </si>
  <si>
    <t>Tuberías de ø2" PVC SDR-41</t>
  </si>
  <si>
    <t>Tuberías de ø3" PVC SDR-41</t>
  </si>
  <si>
    <t>Tuberías de ø4" PVC SDR-41</t>
  </si>
  <si>
    <t>Tuberías de ø6" PVC SDR-41</t>
  </si>
  <si>
    <t>Accesorios y piezas tuberías aguas negras (codos, tee, reducciones, uniones y otros)</t>
  </si>
  <si>
    <t>Accesorios y piezas tuberías agua potable (codos, tee, reducciones, uniones y otros).</t>
  </si>
  <si>
    <t>Suministro y Colocación Tuberías PPR</t>
  </si>
  <si>
    <t>Tuberías de ø1/2"</t>
  </si>
  <si>
    <t>Tuberías de ø3/4"</t>
  </si>
  <si>
    <t xml:space="preserve">Tuberías de ø1" </t>
  </si>
  <si>
    <t>%</t>
  </si>
  <si>
    <t>Revestimiento</t>
  </si>
  <si>
    <r>
      <t>Suministro y colocación revestimiento de porcelanato  (</t>
    </r>
    <r>
      <rPr>
        <sz val="12"/>
        <color rgb="FFFF0000"/>
        <rFont val="Century Gothic"/>
        <family val="2"/>
      </rPr>
      <t>0.30mx0.60m</t>
    </r>
    <r>
      <rPr>
        <sz val="12"/>
        <rFont val="Century Gothic"/>
        <family val="2"/>
      </rPr>
      <t xml:space="preserve">), rectificada (colocación junta trabada), </t>
    </r>
    <r>
      <rPr>
        <sz val="12"/>
        <color rgb="FFFF0000"/>
        <rFont val="Century Gothic"/>
        <family val="2"/>
      </rPr>
      <t>color a especificar</t>
    </r>
    <r>
      <rPr>
        <sz val="12"/>
        <rFont val="Century Gothic"/>
        <family val="2"/>
      </rPr>
      <t>, procedencia europea</t>
    </r>
  </si>
  <si>
    <r>
      <t xml:space="preserve">Suministro y colocación de piso de porcelanato de alto tránsito, antideslizante, todo masa, espesor 8mm, formato </t>
    </r>
    <r>
      <rPr>
        <sz val="12"/>
        <color rgb="FFFF0000"/>
        <rFont val="Century Gothic"/>
        <family val="2"/>
      </rPr>
      <t xml:space="preserve">0.60mx0.60m </t>
    </r>
    <r>
      <rPr>
        <sz val="12"/>
        <rFont val="Century Gothic"/>
        <family val="2"/>
      </rPr>
      <t>o</t>
    </r>
    <r>
      <rPr>
        <sz val="12"/>
        <color rgb="FFFF0000"/>
        <rFont val="Century Gothic"/>
        <family val="2"/>
      </rPr>
      <t xml:space="preserve"> 0.40mx0.40m</t>
    </r>
    <r>
      <rPr>
        <sz val="12"/>
        <rFont val="Century Gothic"/>
        <family val="2"/>
      </rPr>
      <t>, rectificada, procedencia europea</t>
    </r>
  </si>
  <si>
    <t xml:space="preserve">Pintura </t>
  </si>
  <si>
    <t xml:space="preserve">Suministro y aplicación de producto fungicida, anti-hongos y moho (incluye preparación de superficies) </t>
  </si>
  <si>
    <t xml:space="preserve">Suministro y aplicación de masillado de muros con masilla resistente a la humedad (incluye preparación de superficie) </t>
  </si>
  <si>
    <t>Imprimador (primer) acrílico de alto desempeño, 100% látex acrílico, resistente a la alcalinidad y a la eflorescencia. Incluye preparación de superficie</t>
  </si>
  <si>
    <t>Suministro y aplicación de pintura hospitalaria antibacterial y antimicrobiana, acabado semigloss, calidad superior (dos capas) (incluye preparación de superficie) (autoprimer y pintura) (99.9% de efectividad)</t>
  </si>
  <si>
    <t>Suministro e instalación de equipos de protección colectiva (delimitaciones, mallas plásticas, señalizaciones de seguridad), incluye equipos de protección personal, de acuerdo con reglamento 522-06</t>
  </si>
  <si>
    <t>Suministro e Instalación Lámparas LED para plafond 2´x 2´</t>
  </si>
  <si>
    <t>Suministro y colocación de plafón PVC, color blanco</t>
  </si>
  <si>
    <t>Salida cenital para Luminaria (Incluye conductor y terminación.)</t>
  </si>
  <si>
    <t>Suministro e instalación de Interruptor doble, placa frontal sin tornillos, terminación en blanco.</t>
  </si>
  <si>
    <t>Barra de apoyo en acero inoxidable grado 304, inclinada en ducha, con cubrefalta en las bases de 3"</t>
  </si>
  <si>
    <t>Suministro e instalación de desagüe de piso Ø2", PVC SDR 41, rejilla acero inoxidable (cuadrada 4"x4"), sifonada (completa)</t>
  </si>
  <si>
    <t>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</si>
</sst>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&quot;RD$&quot;#,##0.00"/>
    <numFmt numFmtId="165" formatCode="#,##0.00\ _€"/>
    <numFmt numFmtId="166" formatCode="_-* #,##0.00\ _€_-;\-* #,##0.00\ _€_-;_-* &quot;-&quot;??\ _€_-;_-@_-"/>
    <numFmt numFmtId="167" formatCode="_-* #,##0.00\ &quot;€&quot;_-;\-* #,##0.00\ &quot;€&quot;_-;_-* &quot;-&quot;??\ &quot;€&quot;_-;_-@_-"/>
    <numFmt numFmtId="168" formatCode="_(&quot;RD$&quot;* #,##0.00_);_(&quot;RD$&quot;* \(#,##0.00\);_(&quot;RD$&quot;* &quot;-&quot;??_);_(@_)"/>
    <numFmt numFmtId="169" formatCode="_(* #,##0_);_(* \(#,##0\);_(* &quot;-&quot;??_);_(@_)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name val="Century Gothic"/>
      <family val="2"/>
    </font>
    <font>
      <sz val="12"/>
      <name val="Times New Roman"/>
      <family val="1"/>
    </font>
    <font>
      <i/>
      <sz val="12"/>
      <color theme="0"/>
      <name val="Century Gothic"/>
      <family val="2"/>
    </font>
    <font>
      <b/>
      <sz val="14"/>
      <color theme="0"/>
      <name val="Century Gothic"/>
      <family val="2"/>
    </font>
    <font>
      <sz val="14"/>
      <name val="Times New Roman"/>
      <family val="1"/>
    </font>
    <font>
      <b/>
      <sz val="12"/>
      <color theme="0"/>
      <name val="Century Gothic"/>
      <family val="2"/>
    </font>
    <font>
      <sz val="10"/>
      <name val="Arial"/>
      <family val="2"/>
    </font>
    <font>
      <b/>
      <sz val="16"/>
      <color theme="0"/>
      <name val="Century Gothic"/>
      <family val="2"/>
    </font>
    <font>
      <sz val="12"/>
      <color theme="1"/>
      <name val="Times New Roman"/>
      <family val="1"/>
    </font>
    <font>
      <sz val="12"/>
      <name val="Century Gothic"/>
      <family val="2"/>
    </font>
    <font>
      <b/>
      <sz val="12"/>
      <name val="Century Gothic"/>
      <family val="2"/>
    </font>
    <font>
      <sz val="12"/>
      <color theme="1"/>
      <name val="Century Gothic"/>
      <family val="2"/>
    </font>
    <font>
      <sz val="12"/>
      <color rgb="FFFF0000"/>
      <name val="Century Gothic"/>
      <family val="2"/>
    </font>
    <font>
      <sz val="12"/>
      <color theme="0"/>
      <name val="Century Gothic"/>
      <family val="2"/>
    </font>
    <font>
      <b/>
      <sz val="12"/>
      <name val="Century Gothic"/>
      <family val="1"/>
    </font>
    <font>
      <sz val="12"/>
      <color indexed="8"/>
      <name val="Century Gothic"/>
      <family val="2"/>
    </font>
    <font>
      <sz val="11"/>
      <color indexed="8"/>
      <name val="Calibri"/>
      <family val="2"/>
    </font>
    <font>
      <sz val="12"/>
      <color theme="0"/>
      <name val="Century Gothic"/>
      <family val="1"/>
    </font>
    <font>
      <b/>
      <sz val="12"/>
      <color theme="0"/>
      <name val="Century Gothic"/>
      <family val="1"/>
    </font>
    <font>
      <sz val="10"/>
      <name val="Century Gothic"/>
      <family val="2"/>
    </font>
    <font>
      <sz val="11"/>
      <color theme="1"/>
      <name val="Century Gothic"/>
      <family val="2"/>
    </font>
    <font>
      <b/>
      <sz val="1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005074"/>
        <bgColor indexed="64"/>
      </patternFill>
    </fill>
    <fill>
      <patternFill patternType="solid">
        <fgColor rgb="FF72BE6F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1" fillId="0" borderId="0"/>
    <xf numFmtId="167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20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2" borderId="4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43" fontId="7" fillId="2" borderId="0" xfId="0" applyNumberFormat="1" applyFont="1" applyFill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164" fontId="12" fillId="3" borderId="8" xfId="1" applyNumberFormat="1" applyFont="1" applyFill="1" applyBorder="1" applyAlignment="1">
      <alignment vertical="center"/>
    </xf>
    <xf numFmtId="164" fontId="12" fillId="3" borderId="7" xfId="1" applyNumberFormat="1" applyFont="1" applyFill="1" applyBorder="1" applyAlignment="1">
      <alignment vertical="center"/>
    </xf>
    <xf numFmtId="2" fontId="7" fillId="2" borderId="24" xfId="3" applyNumberFormat="1" applyFont="1" applyFill="1" applyBorder="1" applyAlignment="1">
      <alignment horizontal="center" vertical="center" wrapText="1"/>
    </xf>
    <xf numFmtId="4" fontId="7" fillId="2" borderId="25" xfId="3" applyNumberFormat="1" applyFont="1" applyFill="1" applyBorder="1" applyAlignment="1">
      <alignment horizontal="left" vertical="center" wrapText="1"/>
    </xf>
    <xf numFmtId="43" fontId="7" fillId="2" borderId="25" xfId="4" applyNumberFormat="1" applyFont="1" applyFill="1" applyBorder="1" applyAlignment="1">
      <alignment horizontal="center" vertical="center" wrapText="1"/>
    </xf>
    <xf numFmtId="4" fontId="7" fillId="2" borderId="25" xfId="4" applyNumberFormat="1" applyFont="1" applyFill="1" applyBorder="1" applyAlignment="1">
      <alignment horizontal="center" vertical="center" wrapText="1"/>
    </xf>
    <xf numFmtId="43" fontId="7" fillId="2" borderId="25" xfId="1" applyFont="1" applyFill="1" applyBorder="1" applyAlignment="1">
      <alignment horizontal="center" vertical="center" wrapText="1"/>
    </xf>
    <xf numFmtId="4" fontId="7" fillId="2" borderId="25" xfId="1" applyNumberFormat="1" applyFont="1" applyFill="1" applyBorder="1" applyAlignment="1">
      <alignment horizontal="center" vertical="center" wrapText="1"/>
    </xf>
    <xf numFmtId="4" fontId="7" fillId="2" borderId="5" xfId="1" applyNumberFormat="1" applyFont="1" applyFill="1" applyBorder="1" applyAlignment="1">
      <alignment horizontal="center" vertical="center" wrapText="1"/>
    </xf>
    <xf numFmtId="4" fontId="12" fillId="3" borderId="24" xfId="3" applyNumberFormat="1" applyFont="1" applyFill="1" applyBorder="1" applyAlignment="1">
      <alignment horizontal="center" vertical="center" wrapText="1"/>
    </xf>
    <xf numFmtId="0" fontId="12" fillId="3" borderId="26" xfId="3" applyFont="1" applyFill="1" applyBorder="1" applyAlignment="1">
      <alignment horizontal="left" vertical="center" wrapText="1"/>
    </xf>
    <xf numFmtId="4" fontId="12" fillId="3" borderId="27" xfId="3" applyNumberFormat="1" applyFont="1" applyFill="1" applyBorder="1" applyAlignment="1">
      <alignment horizontal="center" vertical="center" wrapText="1"/>
    </xf>
    <xf numFmtId="0" fontId="12" fillId="3" borderId="27" xfId="3" applyFont="1" applyFill="1" applyBorder="1" applyAlignment="1">
      <alignment horizontal="center" vertical="center" wrapText="1"/>
    </xf>
    <xf numFmtId="43" fontId="12" fillId="3" borderId="27" xfId="3" applyNumberFormat="1" applyFont="1" applyFill="1" applyBorder="1" applyAlignment="1">
      <alignment vertical="center" wrapText="1"/>
    </xf>
    <xf numFmtId="0" fontId="12" fillId="3" borderId="28" xfId="3" applyFont="1" applyFill="1" applyBorder="1" applyAlignment="1">
      <alignment horizontal="center" vertical="center" wrapText="1"/>
    </xf>
    <xf numFmtId="4" fontId="12" fillId="3" borderId="28" xfId="3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2" fontId="11" fillId="4" borderId="29" xfId="3" applyNumberFormat="1" applyFont="1" applyFill="1" applyBorder="1" applyAlignment="1">
      <alignment horizontal="center" vertical="center"/>
    </xf>
    <xf numFmtId="4" fontId="13" fillId="0" borderId="30" xfId="0" applyNumberFormat="1" applyFont="1" applyBorder="1" applyAlignment="1">
      <alignment vertical="center" wrapText="1"/>
    </xf>
    <xf numFmtId="4" fontId="13" fillId="0" borderId="30" xfId="0" applyNumberFormat="1" applyFont="1" applyBorder="1" applyAlignment="1">
      <alignment horizontal="right" vertical="center" wrapText="1"/>
    </xf>
    <xf numFmtId="4" fontId="13" fillId="4" borderId="15" xfId="0" applyNumberFormat="1" applyFont="1" applyFill="1" applyBorder="1" applyAlignment="1">
      <alignment horizontal="center" vertical="center"/>
    </xf>
    <xf numFmtId="43" fontId="13" fillId="4" borderId="15" xfId="0" applyNumberFormat="1" applyFont="1" applyFill="1" applyBorder="1" applyAlignment="1">
      <alignment vertical="center"/>
    </xf>
    <xf numFmtId="4" fontId="11" fillId="4" borderId="16" xfId="3" applyNumberFormat="1" applyFont="1" applyFill="1" applyBorder="1" applyAlignment="1">
      <alignment horizontal="right" vertical="center" wrapText="1"/>
    </xf>
    <xf numFmtId="4" fontId="13" fillId="4" borderId="5" xfId="0" applyNumberFormat="1" applyFont="1" applyFill="1" applyBorder="1" applyAlignment="1">
      <alignment vertical="center"/>
    </xf>
    <xf numFmtId="4" fontId="13" fillId="0" borderId="15" xfId="0" applyNumberFormat="1" applyFont="1" applyBorder="1" applyAlignment="1">
      <alignment vertical="center" wrapText="1"/>
    </xf>
    <xf numFmtId="43" fontId="11" fillId="4" borderId="15" xfId="5" applyNumberFormat="1" applyFont="1" applyFill="1" applyBorder="1" applyAlignment="1">
      <alignment horizontal="center" vertical="center" wrapText="1"/>
    </xf>
    <xf numFmtId="0" fontId="12" fillId="3" borderId="31" xfId="3" applyFont="1" applyFill="1" applyBorder="1" applyAlignment="1">
      <alignment horizontal="left" vertical="center" wrapText="1"/>
    </xf>
    <xf numFmtId="43" fontId="13" fillId="4" borderId="15" xfId="0" applyNumberFormat="1" applyFont="1" applyFill="1" applyBorder="1" applyAlignment="1">
      <alignment horizontal="right" vertical="center"/>
    </xf>
    <xf numFmtId="2" fontId="11" fillId="4" borderId="13" xfId="3" applyNumberFormat="1" applyFont="1" applyFill="1" applyBorder="1" applyAlignment="1">
      <alignment horizontal="center" vertical="center"/>
    </xf>
    <xf numFmtId="0" fontId="11" fillId="4" borderId="5" xfId="3" applyFont="1" applyFill="1" applyBorder="1" applyAlignment="1">
      <alignment horizontal="center" vertical="center" wrapText="1"/>
    </xf>
    <xf numFmtId="43" fontId="11" fillId="4" borderId="15" xfId="3" applyNumberFormat="1" applyFont="1" applyFill="1" applyBorder="1" applyAlignment="1">
      <alignment vertical="center" wrapText="1"/>
    </xf>
    <xf numFmtId="4" fontId="13" fillId="0" borderId="15" xfId="0" applyNumberFormat="1" applyFont="1" applyBorder="1" applyAlignment="1">
      <alignment horizontal="left" vertical="center" wrapText="1"/>
    </xf>
    <xf numFmtId="4" fontId="11" fillId="4" borderId="15" xfId="8" applyNumberFormat="1" applyFont="1" applyFill="1" applyBorder="1" applyAlignment="1">
      <alignment horizontal="left" vertical="center" wrapText="1"/>
    </xf>
    <xf numFmtId="4" fontId="13" fillId="0" borderId="5" xfId="0" applyNumberFormat="1" applyFont="1" applyBorder="1" applyAlignment="1">
      <alignment vertical="center"/>
    </xf>
    <xf numFmtId="4" fontId="13" fillId="0" borderId="13" xfId="0" applyNumberFormat="1" applyFont="1" applyBorder="1" applyAlignment="1">
      <alignment horizontal="center" vertical="center"/>
    </xf>
    <xf numFmtId="4" fontId="11" fillId="0" borderId="15" xfId="9" applyNumberFormat="1" applyFont="1" applyFill="1" applyBorder="1" applyAlignment="1">
      <alignment horizontal="right" vertical="center"/>
    </xf>
    <xf numFmtId="43" fontId="11" fillId="0" borderId="15" xfId="9" applyNumberFormat="1" applyFont="1" applyFill="1" applyBorder="1" applyAlignment="1">
      <alignment horizontal="center" vertical="center"/>
    </xf>
    <xf numFmtId="4" fontId="13" fillId="0" borderId="22" xfId="0" applyNumberFormat="1" applyFont="1" applyBorder="1" applyAlignment="1">
      <alignment vertical="center"/>
    </xf>
    <xf numFmtId="43" fontId="13" fillId="0" borderId="22" xfId="0" applyNumberFormat="1" applyFont="1" applyBorder="1" applyAlignment="1">
      <alignment horizontal="right" vertical="center"/>
    </xf>
    <xf numFmtId="4" fontId="13" fillId="0" borderId="22" xfId="0" applyNumberFormat="1" applyFont="1" applyBorder="1" applyAlignment="1">
      <alignment horizontal="center" vertical="center"/>
    </xf>
    <xf numFmtId="43" fontId="13" fillId="0" borderId="22" xfId="0" applyNumberFormat="1" applyFont="1" applyBorder="1" applyAlignment="1">
      <alignment vertical="center"/>
    </xf>
    <xf numFmtId="43" fontId="13" fillId="0" borderId="33" xfId="0" applyNumberFormat="1" applyFont="1" applyBorder="1" applyAlignment="1">
      <alignment horizontal="right" vertical="center"/>
    </xf>
    <xf numFmtId="4" fontId="13" fillId="0" borderId="15" xfId="0" applyNumberFormat="1" applyFont="1" applyBorder="1" applyAlignment="1">
      <alignment horizontal="left" vertical="center" wrapText="1" indent="2"/>
    </xf>
    <xf numFmtId="43" fontId="13" fillId="0" borderId="15" xfId="0" applyNumberFormat="1" applyFont="1" applyBorder="1" applyAlignment="1">
      <alignment horizontal="right" vertical="center"/>
    </xf>
    <xf numFmtId="0" fontId="15" fillId="2" borderId="24" xfId="3" applyFont="1" applyFill="1" applyBorder="1" applyAlignment="1">
      <alignment horizontal="center" vertical="center" wrapText="1"/>
    </xf>
    <xf numFmtId="0" fontId="7" fillId="2" borderId="31" xfId="3" applyFont="1" applyFill="1" applyBorder="1" applyAlignment="1">
      <alignment horizontal="left" vertical="center" wrapText="1"/>
    </xf>
    <xf numFmtId="43" fontId="7" fillId="2" borderId="27" xfId="3" applyNumberFormat="1" applyFont="1" applyFill="1" applyBorder="1" applyAlignment="1">
      <alignment horizontal="right" vertical="center" wrapText="1"/>
    </xf>
    <xf numFmtId="0" fontId="7" fillId="2" borderId="27" xfId="3" applyFont="1" applyFill="1" applyBorder="1" applyAlignment="1">
      <alignment horizontal="center" vertical="center" wrapText="1"/>
    </xf>
    <xf numFmtId="43" fontId="7" fillId="2" borderId="27" xfId="3" applyNumberFormat="1" applyFont="1" applyFill="1" applyBorder="1" applyAlignment="1">
      <alignment vertical="center" wrapText="1"/>
    </xf>
    <xf numFmtId="0" fontId="7" fillId="2" borderId="28" xfId="3" applyFont="1" applyFill="1" applyBorder="1" applyAlignment="1">
      <alignment horizontal="center" vertical="center" wrapText="1"/>
    </xf>
    <xf numFmtId="164" fontId="7" fillId="2" borderId="5" xfId="2" applyNumberFormat="1" applyFont="1" applyFill="1" applyBorder="1" applyAlignment="1">
      <alignment horizontal="right" vertical="center" wrapText="1"/>
    </xf>
    <xf numFmtId="164" fontId="10" fillId="0" borderId="0" xfId="0" applyNumberFormat="1" applyFont="1" applyAlignment="1">
      <alignment vertical="center"/>
    </xf>
    <xf numFmtId="2" fontId="12" fillId="0" borderId="0" xfId="0" applyNumberFormat="1" applyFont="1" applyAlignment="1">
      <alignment horizontal="center" vertical="center" wrapText="1"/>
    </xf>
    <xf numFmtId="43" fontId="12" fillId="0" borderId="0" xfId="0" applyNumberFormat="1" applyFont="1" applyAlignment="1">
      <alignment horizontal="right" vertical="center" wrapText="1"/>
    </xf>
    <xf numFmtId="43" fontId="12" fillId="0" borderId="0" xfId="0" applyNumberFormat="1" applyFont="1" applyAlignment="1">
      <alignment vertical="center" wrapText="1"/>
    </xf>
    <xf numFmtId="2" fontId="12" fillId="0" borderId="5" xfId="0" applyNumberFormat="1" applyFont="1" applyBorder="1" applyAlignment="1">
      <alignment horizontal="center" vertical="center" wrapText="1"/>
    </xf>
    <xf numFmtId="0" fontId="16" fillId="3" borderId="31" xfId="3" applyFont="1" applyFill="1" applyBorder="1" applyAlignment="1">
      <alignment horizontal="left" vertical="center" wrapText="1"/>
    </xf>
    <xf numFmtId="168" fontId="16" fillId="3" borderId="28" xfId="2" applyFont="1" applyFill="1" applyBorder="1" applyAlignment="1">
      <alignment horizontal="right" vertical="center" wrapText="1"/>
    </xf>
    <xf numFmtId="4" fontId="13" fillId="0" borderId="29" xfId="0" applyNumberFormat="1" applyFont="1" applyBorder="1" applyAlignment="1">
      <alignment horizontal="center" vertical="center"/>
    </xf>
    <xf numFmtId="0" fontId="17" fillId="0" borderId="30" xfId="10" applyFont="1" applyBorder="1" applyAlignment="1" applyProtection="1">
      <alignment horizontal="left" vertical="center" wrapText="1"/>
      <protection hidden="1"/>
    </xf>
    <xf numFmtId="10" fontId="11" fillId="0" borderId="30" xfId="11" applyNumberFormat="1" applyFont="1" applyFill="1" applyBorder="1" applyAlignment="1">
      <alignment horizontal="right" vertical="center" wrapText="1"/>
    </xf>
    <xf numFmtId="43" fontId="11" fillId="0" borderId="30" xfId="1" applyFont="1" applyFill="1" applyBorder="1" applyAlignment="1">
      <alignment horizontal="center" vertical="center" wrapText="1"/>
    </xf>
    <xf numFmtId="43" fontId="11" fillId="0" borderId="30" xfId="1" applyFont="1" applyFill="1" applyBorder="1" applyAlignment="1">
      <alignment vertical="center" wrapText="1"/>
    </xf>
    <xf numFmtId="165" fontId="11" fillId="0" borderId="32" xfId="4" applyFont="1" applyFill="1" applyBorder="1" applyAlignment="1">
      <alignment horizontal="center" vertical="center" wrapText="1"/>
    </xf>
    <xf numFmtId="165" fontId="11" fillId="0" borderId="34" xfId="4" applyFont="1" applyFill="1" applyBorder="1" applyAlignment="1">
      <alignment horizontal="right" vertical="center" wrapText="1"/>
    </xf>
    <xf numFmtId="0" fontId="17" fillId="0" borderId="15" xfId="10" applyFont="1" applyBorder="1" applyAlignment="1" applyProtection="1">
      <alignment horizontal="left" vertical="center" wrapText="1"/>
      <protection hidden="1"/>
    </xf>
    <xf numFmtId="10" fontId="11" fillId="0" borderId="15" xfId="11" applyNumberFormat="1" applyFont="1" applyFill="1" applyBorder="1" applyAlignment="1">
      <alignment horizontal="right" vertical="center" wrapText="1"/>
    </xf>
    <xf numFmtId="43" fontId="11" fillId="0" borderId="15" xfId="1" applyFont="1" applyFill="1" applyBorder="1" applyAlignment="1">
      <alignment horizontal="center" vertical="center" wrapText="1"/>
    </xf>
    <xf numFmtId="43" fontId="11" fillId="0" borderId="15" xfId="1" applyFont="1" applyFill="1" applyBorder="1" applyAlignment="1">
      <alignment vertical="center" wrapText="1"/>
    </xf>
    <xf numFmtId="165" fontId="11" fillId="0" borderId="16" xfId="4" applyFont="1" applyFill="1" applyBorder="1" applyAlignment="1">
      <alignment horizontal="center" vertical="center" wrapText="1"/>
    </xf>
    <xf numFmtId="165" fontId="11" fillId="0" borderId="19" xfId="4" applyFont="1" applyFill="1" applyBorder="1" applyAlignment="1">
      <alignment horizontal="right" vertical="center" wrapText="1"/>
    </xf>
    <xf numFmtId="10" fontId="12" fillId="0" borderId="15" xfId="11" applyNumberFormat="1" applyFont="1" applyFill="1" applyBorder="1" applyAlignment="1">
      <alignment horizontal="right" vertical="center" wrapText="1"/>
    </xf>
    <xf numFmtId="10" fontId="11" fillId="0" borderId="15" xfId="11" applyNumberFormat="1" applyFont="1" applyBorder="1" applyAlignment="1">
      <alignment horizontal="right" vertical="center" wrapText="1"/>
    </xf>
    <xf numFmtId="10" fontId="11" fillId="0" borderId="15" xfId="12" applyNumberFormat="1" applyFont="1" applyFill="1" applyBorder="1" applyAlignment="1">
      <alignment horizontal="right" vertical="center" wrapText="1"/>
    </xf>
    <xf numFmtId="4" fontId="11" fillId="0" borderId="15" xfId="13" applyNumberFormat="1" applyFont="1" applyFill="1" applyBorder="1" applyAlignment="1">
      <alignment horizontal="center" vertical="center" wrapText="1"/>
    </xf>
    <xf numFmtId="4" fontId="11" fillId="0" borderId="15" xfId="13" applyNumberFormat="1" applyFont="1" applyFill="1" applyBorder="1" applyAlignment="1">
      <alignment horizontal="right" vertical="center" wrapText="1"/>
    </xf>
    <xf numFmtId="4" fontId="13" fillId="0" borderId="16" xfId="14" applyNumberFormat="1" applyFont="1" applyBorder="1" applyAlignment="1">
      <alignment vertical="center"/>
    </xf>
    <xf numFmtId="0" fontId="19" fillId="2" borderId="35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left" vertical="center" wrapText="1"/>
    </xf>
    <xf numFmtId="43" fontId="19" fillId="2" borderId="27" xfId="1" applyFont="1" applyFill="1" applyBorder="1" applyAlignment="1">
      <alignment horizontal="center" vertical="center" wrapText="1"/>
    </xf>
    <xf numFmtId="43" fontId="19" fillId="2" borderId="27" xfId="1" applyFont="1" applyFill="1" applyBorder="1" applyAlignment="1">
      <alignment vertical="center" wrapText="1"/>
    </xf>
    <xf numFmtId="43" fontId="19" fillId="2" borderId="28" xfId="1" applyFont="1" applyFill="1" applyBorder="1" applyAlignment="1">
      <alignment horizontal="center" vertical="center" wrapText="1"/>
    </xf>
    <xf numFmtId="164" fontId="20" fillId="2" borderId="28" xfId="2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43" fontId="11" fillId="0" borderId="4" xfId="14" applyNumberFormat="1" applyFont="1" applyBorder="1" applyAlignment="1">
      <alignment horizontal="left" vertical="center" wrapText="1"/>
    </xf>
    <xf numFmtId="169" fontId="21" fillId="0" borderId="4" xfId="14" applyNumberFormat="1" applyFont="1" applyBorder="1" applyAlignment="1">
      <alignment horizontal="left" vertical="center" wrapText="1"/>
    </xf>
    <xf numFmtId="169" fontId="21" fillId="0" borderId="6" xfId="14" applyNumberFormat="1" applyFont="1" applyBorder="1" applyAlignment="1">
      <alignment horizontal="left" vertical="center" wrapText="1"/>
    </xf>
    <xf numFmtId="0" fontId="2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43" fontId="22" fillId="0" borderId="0" xfId="0" applyNumberFormat="1" applyFont="1" applyAlignment="1">
      <alignment horizontal="right" vertical="center"/>
    </xf>
    <xf numFmtId="43" fontId="23" fillId="0" borderId="0" xfId="1" applyFont="1" applyFill="1" applyAlignment="1">
      <alignment vertical="center" wrapText="1"/>
    </xf>
    <xf numFmtId="43" fontId="22" fillId="0" borderId="0" xfId="1" applyFont="1" applyAlignment="1">
      <alignment vertical="center"/>
    </xf>
    <xf numFmtId="43" fontId="23" fillId="0" borderId="0" xfId="1" applyFont="1" applyAlignment="1">
      <alignment vertical="center"/>
    </xf>
    <xf numFmtId="43" fontId="23" fillId="0" borderId="0" xfId="0" applyNumberFormat="1" applyFont="1" applyAlignment="1">
      <alignment horizontal="center" vertical="center" wrapText="1"/>
    </xf>
    <xf numFmtId="43" fontId="2" fillId="0" borderId="0" xfId="15" applyFont="1" applyAlignment="1">
      <alignment horizontal="center" vertical="center" wrapText="1"/>
    </xf>
    <xf numFmtId="43" fontId="2" fillId="0" borderId="0" xfId="1" applyFont="1" applyAlignment="1">
      <alignment vertical="center"/>
    </xf>
    <xf numFmtId="0" fontId="22" fillId="0" borderId="0" xfId="0" applyFont="1" applyAlignment="1">
      <alignment vertical="center" wrapText="1"/>
    </xf>
    <xf numFmtId="43" fontId="22" fillId="0" borderId="0" xfId="0" applyNumberFormat="1" applyFont="1" applyAlignment="1">
      <alignment vertical="center"/>
    </xf>
    <xf numFmtId="0" fontId="22" fillId="0" borderId="0" xfId="0" applyFont="1" applyAlignment="1">
      <alignment horizontal="justify" vertical="center" wrapText="1"/>
    </xf>
    <xf numFmtId="4" fontId="13" fillId="0" borderId="15" xfId="0" applyNumberFormat="1" applyFont="1" applyBorder="1" applyAlignment="1" applyProtection="1">
      <alignment horizontal="left" vertical="center" wrapText="1"/>
      <protection locked="0"/>
    </xf>
    <xf numFmtId="43" fontId="11" fillId="0" borderId="15" xfId="6" applyNumberFormat="1" applyFont="1" applyBorder="1" applyAlignment="1">
      <alignment horizontal="right" vertical="center" wrapText="1"/>
    </xf>
    <xf numFmtId="0" fontId="11" fillId="4" borderId="15" xfId="6" applyFont="1" applyFill="1" applyBorder="1" applyAlignment="1">
      <alignment horizontal="center" vertical="center" wrapText="1"/>
    </xf>
    <xf numFmtId="43" fontId="11" fillId="4" borderId="15" xfId="6" applyNumberFormat="1" applyFont="1" applyFill="1" applyBorder="1" applyAlignment="1">
      <alignment vertical="center" wrapText="1"/>
    </xf>
    <xf numFmtId="4" fontId="11" fillId="4" borderId="16" xfId="6" applyNumberFormat="1" applyFont="1" applyFill="1" applyBorder="1" applyAlignment="1">
      <alignment horizontal="right" vertical="center" wrapText="1"/>
    </xf>
    <xf numFmtId="4" fontId="13" fillId="0" borderId="15" xfId="8" applyNumberFormat="1" applyFont="1" applyBorder="1" applyAlignment="1">
      <alignment horizontal="left" vertical="center" wrapText="1"/>
    </xf>
    <xf numFmtId="2" fontId="11" fillId="4" borderId="13" xfId="6" applyNumberFormat="1" applyFont="1" applyFill="1" applyBorder="1" applyAlignment="1">
      <alignment horizontal="center" vertical="center"/>
    </xf>
    <xf numFmtId="43" fontId="11" fillId="4" borderId="15" xfId="6" applyNumberFormat="1" applyFont="1" applyFill="1" applyBorder="1" applyAlignment="1">
      <alignment horizontal="right" vertical="center" wrapText="1"/>
    </xf>
    <xf numFmtId="4" fontId="12" fillId="3" borderId="24" xfId="6" applyNumberFormat="1" applyFont="1" applyFill="1" applyBorder="1" applyAlignment="1">
      <alignment horizontal="center" vertical="center" wrapText="1"/>
    </xf>
    <xf numFmtId="0" fontId="12" fillId="3" borderId="31" xfId="6" applyFont="1" applyFill="1" applyBorder="1" applyAlignment="1">
      <alignment horizontal="left" vertical="center" wrapText="1"/>
    </xf>
    <xf numFmtId="4" fontId="12" fillId="3" borderId="27" xfId="6" applyNumberFormat="1" applyFont="1" applyFill="1" applyBorder="1" applyAlignment="1">
      <alignment horizontal="center" vertical="center" wrapText="1"/>
    </xf>
    <xf numFmtId="0" fontId="12" fillId="3" borderId="27" xfId="6" applyFont="1" applyFill="1" applyBorder="1" applyAlignment="1">
      <alignment horizontal="center" vertical="center" wrapText="1"/>
    </xf>
    <xf numFmtId="43" fontId="12" fillId="3" borderId="27" xfId="6" applyNumberFormat="1" applyFont="1" applyFill="1" applyBorder="1" applyAlignment="1">
      <alignment vertical="center" wrapText="1"/>
    </xf>
    <xf numFmtId="0" fontId="12" fillId="3" borderId="28" xfId="6" applyFont="1" applyFill="1" applyBorder="1" applyAlignment="1">
      <alignment horizontal="center" vertical="center" wrapText="1"/>
    </xf>
    <xf numFmtId="4" fontId="12" fillId="3" borderId="28" xfId="6" applyNumberFormat="1" applyFont="1" applyFill="1" applyBorder="1" applyAlignment="1">
      <alignment horizontal="right" vertical="center" wrapText="1"/>
    </xf>
    <xf numFmtId="4" fontId="7" fillId="2" borderId="24" xfId="6" applyNumberFormat="1" applyFont="1" applyFill="1" applyBorder="1" applyAlignment="1">
      <alignment horizontal="center" vertical="center" wrapText="1"/>
    </xf>
    <xf numFmtId="0" fontId="12" fillId="0" borderId="31" xfId="6" applyFont="1" applyBorder="1" applyAlignment="1">
      <alignment vertical="center" wrapText="1"/>
    </xf>
    <xf numFmtId="43" fontId="12" fillId="0" borderId="27" xfId="6" applyNumberFormat="1" applyFont="1" applyBorder="1" applyAlignment="1">
      <alignment horizontal="right" vertical="center" wrapText="1"/>
    </xf>
    <xf numFmtId="0" fontId="12" fillId="0" borderId="27" xfId="6" applyFont="1" applyBorder="1" applyAlignment="1">
      <alignment vertical="center" wrapText="1"/>
    </xf>
    <xf numFmtId="43" fontId="12" fillId="0" borderId="27" xfId="6" applyNumberFormat="1" applyFont="1" applyBorder="1" applyAlignment="1">
      <alignment vertical="center" wrapText="1"/>
    </xf>
    <xf numFmtId="0" fontId="12" fillId="0" borderId="28" xfId="6" applyFont="1" applyBorder="1" applyAlignment="1">
      <alignment vertical="center" wrapText="1"/>
    </xf>
    <xf numFmtId="4" fontId="12" fillId="0" borderId="28" xfId="6" applyNumberFormat="1" applyFont="1" applyBorder="1" applyAlignment="1">
      <alignment vertical="center" wrapText="1"/>
    </xf>
    <xf numFmtId="4" fontId="13" fillId="0" borderId="15" xfId="8" applyNumberFormat="1" applyFont="1" applyBorder="1" applyAlignment="1">
      <alignment vertical="center"/>
    </xf>
    <xf numFmtId="43" fontId="13" fillId="0" borderId="15" xfId="8" applyNumberFormat="1" applyFont="1" applyBorder="1" applyAlignment="1">
      <alignment horizontal="right" vertical="center"/>
    </xf>
    <xf numFmtId="4" fontId="13" fillId="0" borderId="15" xfId="8" applyNumberFormat="1" applyFont="1" applyBorder="1" applyAlignment="1">
      <alignment horizontal="center" vertical="center"/>
    </xf>
    <xf numFmtId="43" fontId="13" fillId="0" borderId="15" xfId="8" applyNumberFormat="1" applyFont="1" applyBorder="1" applyAlignment="1">
      <alignment vertical="center"/>
    </xf>
    <xf numFmtId="4" fontId="13" fillId="0" borderId="5" xfId="8" applyNumberFormat="1" applyFont="1" applyBorder="1" applyAlignment="1">
      <alignment vertical="center"/>
    </xf>
    <xf numFmtId="43" fontId="11" fillId="0" borderId="15" xfId="5" applyNumberFormat="1" applyFont="1" applyFill="1" applyBorder="1" applyAlignment="1">
      <alignment horizontal="right" vertical="center" wrapText="1"/>
    </xf>
    <xf numFmtId="0" fontId="11" fillId="4" borderId="5" xfId="6" applyFont="1" applyFill="1" applyBorder="1" applyAlignment="1">
      <alignment horizontal="left" vertical="center" wrapText="1"/>
    </xf>
    <xf numFmtId="4" fontId="13" fillId="0" borderId="15" xfId="8" applyNumberFormat="1" applyFont="1" applyBorder="1" applyAlignment="1">
      <alignment vertical="center" wrapText="1"/>
    </xf>
    <xf numFmtId="4" fontId="13" fillId="0" borderId="13" xfId="8" applyNumberFormat="1" applyFont="1" applyBorder="1" applyAlignment="1">
      <alignment horizontal="center" vertical="center"/>
    </xf>
    <xf numFmtId="0" fontId="10" fillId="4" borderId="0" xfId="8" applyFont="1" applyFill="1" applyAlignment="1">
      <alignment vertical="center"/>
    </xf>
    <xf numFmtId="4" fontId="11" fillId="4" borderId="15" xfId="6" applyNumberFormat="1" applyFont="1" applyFill="1" applyBorder="1" applyAlignment="1">
      <alignment horizontal="left" vertical="center" wrapText="1"/>
    </xf>
    <xf numFmtId="4" fontId="11" fillId="0" borderId="15" xfId="8" applyNumberFormat="1" applyFont="1" applyBorder="1" applyAlignment="1">
      <alignment horizontal="center" vertical="center"/>
    </xf>
    <xf numFmtId="43" fontId="13" fillId="4" borderId="15" xfId="8" applyNumberFormat="1" applyFont="1" applyFill="1" applyBorder="1" applyAlignment="1">
      <alignment vertical="center"/>
    </xf>
    <xf numFmtId="4" fontId="11" fillId="0" borderId="15" xfId="8" applyNumberFormat="1" applyFont="1" applyBorder="1" applyAlignment="1">
      <alignment horizontal="left" vertical="center" wrapText="1"/>
    </xf>
    <xf numFmtId="0" fontId="11" fillId="4" borderId="33" xfId="6" applyFont="1" applyFill="1" applyBorder="1" applyAlignment="1">
      <alignment horizontal="center" vertical="center" wrapText="1"/>
    </xf>
    <xf numFmtId="0" fontId="11" fillId="4" borderId="5" xfId="6" applyFont="1" applyFill="1" applyBorder="1" applyAlignment="1">
      <alignment horizontal="center" vertical="center" wrapText="1"/>
    </xf>
    <xf numFmtId="0" fontId="11" fillId="0" borderId="33" xfId="6" applyFont="1" applyBorder="1" applyAlignment="1">
      <alignment horizontal="left" vertical="center" wrapText="1"/>
    </xf>
    <xf numFmtId="4" fontId="11" fillId="0" borderId="33" xfId="9" applyNumberFormat="1" applyFont="1" applyFill="1" applyBorder="1" applyAlignment="1">
      <alignment horizontal="right" vertical="center"/>
    </xf>
    <xf numFmtId="43" fontId="11" fillId="0" borderId="33" xfId="9" applyNumberFormat="1" applyFont="1" applyFill="1" applyBorder="1" applyAlignment="1">
      <alignment horizontal="center" vertical="center"/>
    </xf>
    <xf numFmtId="43" fontId="11" fillId="4" borderId="33" xfId="3" applyNumberFormat="1" applyFont="1" applyFill="1" applyBorder="1" applyAlignment="1">
      <alignment vertical="center" wrapText="1"/>
    </xf>
    <xf numFmtId="4" fontId="13" fillId="4" borderId="15" xfId="0" applyNumberFormat="1" applyFont="1" applyFill="1" applyBorder="1" applyAlignment="1">
      <alignment horizontal="left" vertical="center" wrapText="1"/>
    </xf>
    <xf numFmtId="0" fontId="12" fillId="0" borderId="31" xfId="6" applyFont="1" applyBorder="1" applyAlignment="1">
      <alignment horizontal="left" vertical="center"/>
    </xf>
    <xf numFmtId="2" fontId="11" fillId="4" borderId="9" xfId="3" applyNumberFormat="1" applyFont="1" applyFill="1" applyBorder="1" applyAlignment="1">
      <alignment horizontal="center" vertical="center"/>
    </xf>
    <xf numFmtId="2" fontId="11" fillId="4" borderId="20" xfId="3" applyNumberFormat="1" applyFont="1" applyFill="1" applyBorder="1" applyAlignment="1">
      <alignment horizontal="center" vertical="center"/>
    </xf>
    <xf numFmtId="4" fontId="12" fillId="4" borderId="24" xfId="3" applyNumberFormat="1" applyFont="1" applyFill="1" applyBorder="1" applyAlignment="1">
      <alignment horizontal="center" vertical="center" wrapText="1"/>
    </xf>
    <xf numFmtId="0" fontId="22" fillId="3" borderId="35" xfId="0" applyFont="1" applyFill="1" applyBorder="1" applyAlignment="1">
      <alignment vertical="center"/>
    </xf>
    <xf numFmtId="0" fontId="21" fillId="0" borderId="0" xfId="14" applyFont="1" applyAlignment="1">
      <alignment horizontal="left" vertical="center" wrapText="1"/>
    </xf>
    <xf numFmtId="0" fontId="21" fillId="0" borderId="5" xfId="14" applyFont="1" applyBorder="1" applyAlignment="1">
      <alignment horizontal="left" vertical="center" wrapText="1"/>
    </xf>
    <xf numFmtId="0" fontId="21" fillId="0" borderId="8" xfId="14" applyFont="1" applyBorder="1" applyAlignment="1">
      <alignment horizontal="left" vertical="center" wrapText="1"/>
    </xf>
    <xf numFmtId="0" fontId="21" fillId="0" borderId="7" xfId="14" applyFont="1" applyBorder="1" applyAlignment="1">
      <alignment horizontal="left" vertical="center" wrapText="1"/>
    </xf>
    <xf numFmtId="0" fontId="11" fillId="0" borderId="20" xfId="3" applyFont="1" applyBorder="1" applyAlignment="1">
      <alignment horizontal="left" vertical="center" wrapText="1"/>
    </xf>
    <xf numFmtId="0" fontId="11" fillId="0" borderId="21" xfId="3" applyFont="1" applyBorder="1" applyAlignment="1">
      <alignment horizontal="left" vertical="center" wrapText="1"/>
    </xf>
    <xf numFmtId="4" fontId="12" fillId="3" borderId="6" xfId="3" applyNumberFormat="1" applyFont="1" applyFill="1" applyBorder="1" applyAlignment="1">
      <alignment horizontal="center" vertical="center"/>
    </xf>
    <xf numFmtId="4" fontId="12" fillId="3" borderId="8" xfId="3" applyNumberFormat="1" applyFont="1" applyFill="1" applyBorder="1" applyAlignment="1">
      <alignment horizontal="center" vertical="center"/>
    </xf>
    <xf numFmtId="0" fontId="12" fillId="0" borderId="0" xfId="14" applyFont="1" applyAlignment="1">
      <alignment horizontal="left" vertical="center" wrapText="1"/>
    </xf>
    <xf numFmtId="0" fontId="12" fillId="0" borderId="5" xfId="14" applyFont="1" applyBorder="1" applyAlignment="1">
      <alignment horizontal="left" vertical="center" wrapText="1"/>
    </xf>
    <xf numFmtId="0" fontId="11" fillId="0" borderId="17" xfId="3" applyFont="1" applyBorder="1" applyAlignment="1">
      <alignment horizontal="left" vertical="center" wrapText="1"/>
    </xf>
    <xf numFmtId="0" fontId="11" fillId="0" borderId="18" xfId="3" applyFont="1" applyBorder="1" applyAlignment="1">
      <alignment horizontal="left" vertical="center" wrapText="1"/>
    </xf>
    <xf numFmtId="0" fontId="11" fillId="0" borderId="17" xfId="1" applyNumberFormat="1" applyFont="1" applyBorder="1" applyAlignment="1">
      <alignment horizontal="center" vertical="center" wrapText="1"/>
    </xf>
    <xf numFmtId="0" fontId="11" fillId="0" borderId="18" xfId="1" applyNumberFormat="1" applyFont="1" applyBorder="1" applyAlignment="1">
      <alignment horizontal="center" vertical="center" wrapText="1"/>
    </xf>
    <xf numFmtId="0" fontId="11" fillId="0" borderId="19" xfId="1" applyNumberFormat="1" applyFont="1" applyBorder="1" applyAlignment="1">
      <alignment horizontal="center" vertical="center" wrapText="1"/>
    </xf>
    <xf numFmtId="0" fontId="11" fillId="0" borderId="13" xfId="3" applyFont="1" applyBorder="1" applyAlignment="1">
      <alignment horizontal="left" vertical="center" wrapText="1"/>
    </xf>
    <xf numFmtId="0" fontId="11" fillId="0" borderId="14" xfId="3" applyFont="1" applyBorder="1" applyAlignment="1">
      <alignment horizontal="left" vertical="center" wrapText="1"/>
    </xf>
    <xf numFmtId="17" fontId="11" fillId="0" borderId="13" xfId="1" applyNumberFormat="1" applyFont="1" applyBorder="1" applyAlignment="1">
      <alignment horizontal="center" vertical="center" wrapText="1"/>
    </xf>
    <xf numFmtId="0" fontId="11" fillId="0" borderId="15" xfId="1" applyNumberFormat="1" applyFont="1" applyBorder="1" applyAlignment="1">
      <alignment horizontal="center" vertical="center" wrapText="1"/>
    </xf>
    <xf numFmtId="0" fontId="11" fillId="0" borderId="16" xfId="1" applyNumberFormat="1" applyFont="1" applyBorder="1" applyAlignment="1">
      <alignment horizontal="center" vertical="center" wrapText="1"/>
    </xf>
    <xf numFmtId="14" fontId="11" fillId="0" borderId="20" xfId="1" applyNumberFormat="1" applyFont="1" applyBorder="1" applyAlignment="1">
      <alignment horizontal="center" vertical="center" wrapText="1"/>
    </xf>
    <xf numFmtId="14" fontId="11" fillId="0" borderId="22" xfId="1" applyNumberFormat="1" applyFont="1" applyBorder="1" applyAlignment="1">
      <alignment horizontal="center" vertical="center" wrapText="1"/>
    </xf>
    <xf numFmtId="14" fontId="11" fillId="0" borderId="23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wrapText="1"/>
    </xf>
    <xf numFmtId="0" fontId="9" fillId="2" borderId="8" xfId="3" applyFont="1" applyFill="1" applyBorder="1" applyAlignment="1">
      <alignment horizontal="center" vertical="center" wrapText="1"/>
    </xf>
    <xf numFmtId="0" fontId="9" fillId="2" borderId="7" xfId="3" applyFont="1" applyFill="1" applyBorder="1" applyAlignment="1">
      <alignment horizontal="center" vertical="center" wrapText="1"/>
    </xf>
    <xf numFmtId="0" fontId="11" fillId="0" borderId="9" xfId="3" applyFont="1" applyBorder="1" applyAlignment="1">
      <alignment horizontal="left" vertical="center" wrapText="1"/>
    </xf>
    <xf numFmtId="0" fontId="11" fillId="0" borderId="10" xfId="3" applyFont="1" applyBorder="1" applyAlignment="1">
      <alignment horizontal="left" vertical="center" wrapText="1"/>
    </xf>
    <xf numFmtId="0" fontId="11" fillId="0" borderId="9" xfId="1" applyNumberFormat="1" applyFont="1" applyBorder="1" applyAlignment="1">
      <alignment horizontal="center" vertical="center" wrapText="1"/>
    </xf>
    <xf numFmtId="0" fontId="11" fillId="0" borderId="11" xfId="1" applyNumberFormat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</cellXfs>
  <cellStyles count="16">
    <cellStyle name="Millares" xfId="1" builtinId="3"/>
    <cellStyle name="Millares 3" xfId="4"/>
    <cellStyle name="Millares 3 2" xfId="5"/>
    <cellStyle name="Millares 3 2 2" xfId="9"/>
    <cellStyle name="Millares 3 3" xfId="7"/>
    <cellStyle name="Millares 5 2" xfId="13"/>
    <cellStyle name="Millares_Construccion Emergencia Hosp. Jaime Mota" xfId="15"/>
    <cellStyle name="Moneda" xfId="2" builtinId="4"/>
    <cellStyle name="Normal" xfId="0" builtinId="0"/>
    <cellStyle name="Normal 2 2" xfId="10"/>
    <cellStyle name="Normal 3" xfId="3"/>
    <cellStyle name="Normal 3 2" xfId="6"/>
    <cellStyle name="Normal 3 3" xfId="14"/>
    <cellStyle name="Normal 4" xfId="8"/>
    <cellStyle name="Porcentaje 2" xfId="11"/>
    <cellStyle name="Porcentaje 3" xfId="12"/>
  </cellStyles>
  <dxfs count="4">
    <dxf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FF5050"/>
        </patternFill>
      </fill>
    </dxf>
    <dxf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FF5050"/>
        </patternFill>
      </fill>
    </dxf>
  </dxfs>
  <tableStyles count="0" defaultTableStyle="TableStyleMedium2" defaultPivotStyle="PivotStyleLight16"/>
  <colors>
    <mruColors>
      <color rgb="FF72BE6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3661353</xdr:colOff>
      <xdr:row>0</xdr:row>
      <xdr:rowOff>76291</xdr:rowOff>
    </xdr:from>
    <xdr:to>
      <xdr:col>2</xdr:col>
      <xdr:colOff>835555</xdr:colOff>
      <xdr:row>4</xdr:row>
      <xdr:rowOff>166165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36203FF7-D36E-432E-9189-17558EC06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0478" y="76291"/>
          <a:ext cx="2089102" cy="8899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ns3-ing-045\Users\Users\ing.michaelsanchezg\Documents\SNS\YAMASA\MANO%20DE%20OBRA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ps-sing-002\sps-sing-002\Analisis%20Enero%20200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ps-sing-001\sps-sing-001\SPS-SING-002\Analisis%20Enero%2020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PS-SING-001\CRISTIAN\2007\PROYECTOS\Reparacion%20General%20Hosp.%20Ntra.%20Sra.%20Regla,%20Bani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igia\Documents\Backup%20de%20LIGIA\2017\COSTOS\MANO%20DE%20OBRA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igia\Documents\Backup%20de%20LIGIA\Me%20LLeve\CRISTIAN\2011\Reparacion%20Subcentro%20Dr.%20Rafael%20Gutierrez%20Sanchez,%20Cayetano%20Ger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 ALBAÑIL"/>
      <sheetName val="MO JORNAL"/>
      <sheetName val="MO PLOMERO"/>
      <sheetName val="MO CARPINTERO"/>
      <sheetName val="MO VARILLA"/>
      <sheetName val="MO PINTURA"/>
      <sheetName val="MO ELECTRICISTA"/>
      <sheetName val="MATERIALES"/>
      <sheetName val="ANALISIS"/>
      <sheetName val="Hoja1"/>
      <sheetName val="Accesorios Electrico"/>
    </sheetNames>
    <sheetDataSet>
      <sheetData sheetId="0">
        <row r="20">
          <cell r="O20">
            <v>22.34</v>
          </cell>
        </row>
      </sheetData>
      <sheetData sheetId="1">
        <row r="10">
          <cell r="B10">
            <v>647.33500000000004</v>
          </cell>
        </row>
      </sheetData>
      <sheetData sheetId="2"/>
      <sheetData sheetId="3"/>
      <sheetData sheetId="4"/>
      <sheetData sheetId="5">
        <row r="12">
          <cell r="D12">
            <v>41.03</v>
          </cell>
        </row>
      </sheetData>
      <sheetData sheetId="6">
        <row r="17">
          <cell r="B17">
            <v>449.78</v>
          </cell>
        </row>
      </sheetData>
      <sheetData sheetId="7">
        <row r="12">
          <cell r="H12">
            <v>7072.66</v>
          </cell>
        </row>
        <row r="42">
          <cell r="H42">
            <v>5.86</v>
          </cell>
        </row>
        <row r="63">
          <cell r="H63">
            <v>220.55</v>
          </cell>
        </row>
        <row r="151">
          <cell r="H151">
            <v>498.33</v>
          </cell>
        </row>
        <row r="621">
          <cell r="H621">
            <v>4.4249999999999998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Ins"/>
      <sheetName val="Ins 2"/>
      <sheetName val="FA"/>
      <sheetName val="Rndmto"/>
      <sheetName val="M.O."/>
      <sheetName val="Ana"/>
      <sheetName val="Indice"/>
      <sheetName val="Resu"/>
      <sheetName val="Chart1"/>
    </sheetNames>
    <sheetDataSet>
      <sheetData sheetId="0"/>
      <sheetData sheetId="1"/>
      <sheetData sheetId="2"/>
      <sheetData sheetId="3"/>
      <sheetData sheetId="4"/>
      <sheetData sheetId="5"/>
      <sheetData sheetId="6">
        <row r="683">
          <cell r="F683">
            <v>15916.210000000001</v>
          </cell>
        </row>
      </sheetData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Ins"/>
      <sheetName val="Ins 2"/>
      <sheetName val="FA"/>
      <sheetName val="Rndmto"/>
      <sheetName val="M.O."/>
      <sheetName val="Ana"/>
      <sheetName val="Indice"/>
      <sheetName val="Resu"/>
      <sheetName val="Chart1"/>
    </sheetNames>
    <sheetDataSet>
      <sheetData sheetId="0"/>
      <sheetData sheetId="1"/>
      <sheetData sheetId="2"/>
      <sheetData sheetId="3"/>
      <sheetData sheetId="4"/>
      <sheetData sheetId="5"/>
      <sheetData sheetId="6">
        <row r="443">
          <cell r="F443">
            <v>54.870000000000005</v>
          </cell>
        </row>
        <row r="2673">
          <cell r="F2673">
            <v>4960.93</v>
          </cell>
        </row>
        <row r="4203">
          <cell r="F4203">
            <v>2221.3599999999997</v>
          </cell>
        </row>
      </sheetData>
      <sheetData sheetId="7"/>
      <sheetData sheetId="8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1"/>
      <sheetName val="crono"/>
      <sheetName val="Volumenes"/>
      <sheetName val="Pres. (2)"/>
      <sheetName val="Pres. Adic."/>
      <sheetName val="Pres. Mod."/>
      <sheetName val="Cub 1"/>
      <sheetName val="Cub 2 proyectada"/>
      <sheetName val="Cub 2 proyectada (2)"/>
      <sheetName val="Cub 2 real Feb09"/>
      <sheetName val="Cub 2 real Feb09 (2)"/>
      <sheetName val="Cub 3 proyect."/>
      <sheetName val="Cub 3 Real"/>
      <sheetName val="Cub 3 Real (6-04-10)"/>
      <sheetName val="Cub 4 Proyect."/>
      <sheetName val="Cub #5"/>
      <sheetName val="Cub #6"/>
      <sheetName val="Adiconal"/>
      <sheetName val="Analisis 2"/>
      <sheetName val="Hoja1"/>
      <sheetName val="Trabajo bani"/>
      <sheetName val="SCH"/>
      <sheetName val="SCH (2)"/>
      <sheetName val="AIRES"/>
      <sheetName val="Analisis2"/>
      <sheetName val="Caseta Manifol"/>
      <sheetName val="Rep. Verja"/>
      <sheetName val=" Rep. Techo "/>
    </sheetNames>
    <sheetDataSet>
      <sheetData sheetId="0">
        <row r="13">
          <cell r="E13">
            <v>3953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 ALBAÑIL"/>
      <sheetName val="MO JORNAL"/>
      <sheetName val="MO PLOMERO"/>
      <sheetName val="MO CARPINTERO"/>
      <sheetName val="MO VARILLA"/>
      <sheetName val="MO PINTURA"/>
      <sheetName val="MO ELECTRICISTA"/>
      <sheetName val="MATERIALES"/>
      <sheetName val="ANALISIS"/>
      <sheetName val="Hoja1"/>
      <sheetName val="Accesorios Electric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ergencia-cirugia"/>
      <sheetName val="Rep. varias"/>
      <sheetName val="Ampliación Farmacia"/>
      <sheetName val="Consultorio VIH"/>
      <sheetName val="Parqueo-vertedero"/>
      <sheetName val="Verja"/>
      <sheetName val="crono"/>
      <sheetName val="Pres "/>
      <sheetName val="Cub. #1"/>
      <sheetName val="Cub. #2"/>
      <sheetName val="AUD. DESPUES DE CUB. #2"/>
      <sheetName val="Pres Nuevo."/>
      <sheetName val="Pres Luchy "/>
      <sheetName val="Pres Luch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2BE6F"/>
    <pageSetUpPr fitToPage="1"/>
  </sheetPr>
  <dimension ref="A1:L96"/>
  <sheetViews>
    <sheetView showGridLines="0" tabSelected="1" zoomScale="85" zoomScaleNormal="85" workbookViewId="0">
      <selection activeCell="F78" sqref="F78"/>
    </sheetView>
  </sheetViews>
  <sheetFormatPr baseColWidth="10" defaultColWidth="11.41796875" defaultRowHeight="15.3"/>
  <cols>
    <col min="1" max="1" width="9.26171875" style="105" customWidth="1"/>
    <col min="2" max="2" width="73.68359375" style="116" customWidth="1"/>
    <col min="3" max="3" width="12.83984375" style="107" customWidth="1"/>
    <col min="4" max="4" width="7.41796875" style="105" customWidth="1"/>
    <col min="5" max="5" width="15" style="109" customWidth="1"/>
    <col min="6" max="6" width="21.15625" style="109" customWidth="1"/>
    <col min="7" max="7" width="21.15625" style="15" bestFit="1" customWidth="1"/>
    <col min="8" max="8" width="20.26171875" style="15" customWidth="1"/>
    <col min="9" max="16384" width="11.41796875" style="15"/>
  </cols>
  <sheetData>
    <row r="1" spans="1:12" s="4" customFormat="1" ht="15.75" customHeight="1">
      <c r="A1" s="1"/>
      <c r="B1" s="2"/>
      <c r="C1" s="2"/>
      <c r="D1" s="2"/>
      <c r="E1" s="2"/>
      <c r="F1" s="2"/>
      <c r="G1" s="3"/>
    </row>
    <row r="2" spans="1:12" s="4" customFormat="1" ht="15.75" customHeight="1">
      <c r="A2" s="5"/>
      <c r="B2" s="6"/>
      <c r="C2" s="6"/>
      <c r="D2" s="6"/>
      <c r="E2" s="6"/>
      <c r="F2" s="6"/>
      <c r="G2" s="7"/>
    </row>
    <row r="3" spans="1:12" s="4" customFormat="1" ht="15.75" customHeight="1">
      <c r="A3" s="5"/>
      <c r="B3" s="6"/>
      <c r="C3" s="6"/>
      <c r="D3" s="6"/>
      <c r="E3" s="6"/>
      <c r="F3" s="6"/>
      <c r="G3" s="7"/>
    </row>
    <row r="4" spans="1:12" s="4" customFormat="1" ht="15.75" customHeight="1">
      <c r="A4" s="5"/>
      <c r="B4" s="6"/>
      <c r="C4" s="6"/>
      <c r="D4" s="6"/>
      <c r="E4" s="6"/>
      <c r="F4" s="6"/>
      <c r="G4" s="7"/>
    </row>
    <row r="5" spans="1:12" s="4" customFormat="1" ht="16.5" customHeight="1" thickBot="1">
      <c r="A5" s="8"/>
      <c r="B5" s="6"/>
      <c r="C5" s="6"/>
      <c r="D5" s="6"/>
      <c r="E5" s="6"/>
      <c r="F5" s="6"/>
      <c r="G5" s="9"/>
    </row>
    <row r="6" spans="1:12" s="4" customFormat="1">
      <c r="A6" s="189" t="s">
        <v>0</v>
      </c>
      <c r="B6" s="190"/>
      <c r="C6" s="190"/>
      <c r="D6" s="190"/>
      <c r="E6" s="190"/>
      <c r="F6" s="190"/>
      <c r="G6" s="191"/>
    </row>
    <row r="7" spans="1:12" s="4" customFormat="1" ht="17.7">
      <c r="A7" s="192" t="s">
        <v>1</v>
      </c>
      <c r="B7" s="193"/>
      <c r="C7" s="193"/>
      <c r="D7" s="193"/>
      <c r="E7" s="193"/>
      <c r="F7" s="193"/>
      <c r="G7" s="194"/>
      <c r="H7" s="10"/>
      <c r="I7" s="10"/>
      <c r="J7" s="10"/>
      <c r="K7" s="10"/>
      <c r="L7" s="10"/>
    </row>
    <row r="8" spans="1:12" s="4" customFormat="1" ht="17.25" customHeight="1">
      <c r="A8" s="195" t="s">
        <v>2</v>
      </c>
      <c r="B8" s="196"/>
      <c r="C8" s="196"/>
      <c r="D8" s="196"/>
      <c r="E8" s="196"/>
      <c r="F8" s="196"/>
      <c r="G8" s="197"/>
      <c r="H8" s="10"/>
      <c r="I8" s="10"/>
      <c r="J8" s="10"/>
      <c r="K8" s="10"/>
      <c r="L8" s="10"/>
    </row>
    <row r="9" spans="1:12" s="4" customFormat="1" ht="17.25" customHeight="1">
      <c r="A9" s="11"/>
      <c r="B9" s="12"/>
      <c r="C9" s="12"/>
      <c r="D9" s="12"/>
      <c r="E9" s="13"/>
      <c r="F9" s="12"/>
      <c r="G9" s="14"/>
    </row>
    <row r="10" spans="1:12" ht="19.8" thickBot="1">
      <c r="A10" s="198" t="s">
        <v>3</v>
      </c>
      <c r="B10" s="199"/>
      <c r="C10" s="199"/>
      <c r="D10" s="199"/>
      <c r="E10" s="199"/>
      <c r="F10" s="199"/>
      <c r="G10" s="200"/>
    </row>
    <row r="11" spans="1:12">
      <c r="A11" s="201" t="s">
        <v>4</v>
      </c>
      <c r="B11" s="202"/>
      <c r="C11" s="203" t="s">
        <v>52</v>
      </c>
      <c r="D11" s="204"/>
      <c r="E11" s="204"/>
      <c r="F11" s="204"/>
      <c r="G11" s="205"/>
    </row>
    <row r="12" spans="1:12">
      <c r="A12" s="180" t="s">
        <v>5</v>
      </c>
      <c r="B12" s="181"/>
      <c r="C12" s="188" t="s">
        <v>53</v>
      </c>
      <c r="D12" s="183"/>
      <c r="E12" s="183"/>
      <c r="F12" s="183"/>
      <c r="G12" s="184"/>
    </row>
    <row r="13" spans="1:12">
      <c r="A13" s="180" t="s">
        <v>6</v>
      </c>
      <c r="B13" s="181"/>
      <c r="C13" s="188" t="s">
        <v>54</v>
      </c>
      <c r="D13" s="183"/>
      <c r="E13" s="183"/>
      <c r="F13" s="183"/>
      <c r="G13" s="184"/>
    </row>
    <row r="14" spans="1:12">
      <c r="A14" s="180" t="s">
        <v>7</v>
      </c>
      <c r="B14" s="181"/>
      <c r="C14" s="177" t="s">
        <v>55</v>
      </c>
      <c r="D14" s="178"/>
      <c r="E14" s="178"/>
      <c r="F14" s="178"/>
      <c r="G14" s="179"/>
    </row>
    <row r="15" spans="1:12">
      <c r="A15" s="175" t="s">
        <v>8</v>
      </c>
      <c r="B15" s="176"/>
      <c r="C15" s="177"/>
      <c r="D15" s="178"/>
      <c r="E15" s="178"/>
      <c r="F15" s="178"/>
      <c r="G15" s="179"/>
    </row>
    <row r="16" spans="1:12">
      <c r="A16" s="180" t="s">
        <v>9</v>
      </c>
      <c r="B16" s="181"/>
      <c r="C16" s="182">
        <v>45017</v>
      </c>
      <c r="D16" s="183"/>
      <c r="E16" s="183"/>
      <c r="F16" s="183"/>
      <c r="G16" s="184"/>
    </row>
    <row r="17" spans="1:7" ht="15.6" thickBot="1">
      <c r="A17" s="169" t="s">
        <v>10</v>
      </c>
      <c r="B17" s="170"/>
      <c r="C17" s="185"/>
      <c r="D17" s="186"/>
      <c r="E17" s="186"/>
      <c r="F17" s="186"/>
      <c r="G17" s="187"/>
    </row>
    <row r="18" spans="1:7" ht="18" customHeight="1" thickBot="1">
      <c r="A18" s="169"/>
      <c r="B18" s="170"/>
      <c r="C18" s="171" t="s">
        <v>11</v>
      </c>
      <c r="D18" s="172"/>
      <c r="E18" s="172"/>
      <c r="F18" s="16"/>
      <c r="G18" s="17">
        <f>$G$82</f>
        <v>0</v>
      </c>
    </row>
    <row r="19" spans="1:7" ht="29.7" thickBot="1">
      <c r="A19" s="18" t="s">
        <v>12</v>
      </c>
      <c r="B19" s="19" t="s">
        <v>13</v>
      </c>
      <c r="C19" s="20" t="s">
        <v>14</v>
      </c>
      <c r="D19" s="21" t="s">
        <v>15</v>
      </c>
      <c r="E19" s="22" t="s">
        <v>16</v>
      </c>
      <c r="F19" s="23" t="s">
        <v>17</v>
      </c>
      <c r="G19" s="24" t="s">
        <v>18</v>
      </c>
    </row>
    <row r="20" spans="1:7" s="32" customFormat="1" ht="15.6" thickBot="1">
      <c r="A20" s="25">
        <v>1</v>
      </c>
      <c r="B20" s="26" t="s">
        <v>105</v>
      </c>
      <c r="C20" s="27"/>
      <c r="D20" s="28"/>
      <c r="E20" s="29"/>
      <c r="F20" s="30"/>
      <c r="G20" s="31">
        <f>SUM(F20:F26)</f>
        <v>0</v>
      </c>
    </row>
    <row r="21" spans="1:7" s="32" customFormat="1">
      <c r="A21" s="33">
        <f>A20+0.01</f>
        <v>1.01</v>
      </c>
      <c r="B21" s="34" t="s">
        <v>56</v>
      </c>
      <c r="C21" s="35">
        <v>100</v>
      </c>
      <c r="D21" s="36" t="s">
        <v>15</v>
      </c>
      <c r="E21" s="37"/>
      <c r="F21" s="38">
        <f t="shared" ref="F21" si="0">ROUND(C21*E21,2)</f>
        <v>0</v>
      </c>
      <c r="G21" s="39"/>
    </row>
    <row r="22" spans="1:7" s="32" customFormat="1">
      <c r="A22" s="33">
        <f>+A21+0.01</f>
        <v>1.02</v>
      </c>
      <c r="B22" s="34" t="s">
        <v>57</v>
      </c>
      <c r="C22" s="35">
        <f>50*(15)</f>
        <v>750</v>
      </c>
      <c r="D22" s="36" t="s">
        <v>58</v>
      </c>
      <c r="E22" s="37"/>
      <c r="F22" s="38">
        <f>ROUND(C22*E22,2)</f>
        <v>0</v>
      </c>
      <c r="G22" s="39"/>
    </row>
    <row r="23" spans="1:7" s="32" customFormat="1">
      <c r="A23" s="33">
        <f>+A22+0.01</f>
        <v>1.03</v>
      </c>
      <c r="B23" s="40" t="s">
        <v>59</v>
      </c>
      <c r="C23" s="43">
        <f>8*50</f>
        <v>400</v>
      </c>
      <c r="D23" s="36" t="s">
        <v>19</v>
      </c>
      <c r="E23" s="37"/>
      <c r="F23" s="38">
        <f t="shared" ref="F23" si="1">ROUND(C23*E23,2)</f>
        <v>0</v>
      </c>
      <c r="G23" s="39"/>
    </row>
    <row r="24" spans="1:7" s="32" customFormat="1">
      <c r="A24" s="33">
        <f>+A23+0.01</f>
        <v>1.04</v>
      </c>
      <c r="B24" s="40" t="s">
        <v>60</v>
      </c>
      <c r="C24" s="41">
        <f>+C23</f>
        <v>400</v>
      </c>
      <c r="D24" s="36" t="s">
        <v>19</v>
      </c>
      <c r="E24" s="37"/>
      <c r="F24" s="38">
        <f>ROUND(C24*E24,2)</f>
        <v>0</v>
      </c>
      <c r="G24" s="39"/>
    </row>
    <row r="25" spans="1:7" s="32" customFormat="1">
      <c r="A25" s="33">
        <f>+A24+0.01</f>
        <v>1.05</v>
      </c>
      <c r="B25" s="40" t="s">
        <v>67</v>
      </c>
      <c r="C25" s="41">
        <f>30*50</f>
        <v>1500</v>
      </c>
      <c r="D25" s="36" t="s">
        <v>19</v>
      </c>
      <c r="E25" s="37"/>
      <c r="F25" s="38">
        <f>ROUND(C25*E25,2)</f>
        <v>0</v>
      </c>
      <c r="G25" s="39"/>
    </row>
    <row r="26" spans="1:7" s="32" customFormat="1" ht="15.6" thickBot="1">
      <c r="A26" s="33">
        <f>+A24+0.01</f>
        <v>1.05</v>
      </c>
      <c r="B26" s="40" t="s">
        <v>20</v>
      </c>
      <c r="C26" s="41">
        <v>150</v>
      </c>
      <c r="D26" s="41" t="s">
        <v>21</v>
      </c>
      <c r="E26" s="37"/>
      <c r="F26" s="38">
        <f t="shared" ref="F26" si="2">ROUND(C26*E26,2)</f>
        <v>0</v>
      </c>
      <c r="G26" s="39"/>
    </row>
    <row r="27" spans="1:7" s="32" customFormat="1" ht="15.6" thickBot="1">
      <c r="A27" s="25">
        <f>+A20+1</f>
        <v>2</v>
      </c>
      <c r="B27" s="42" t="s">
        <v>61</v>
      </c>
      <c r="C27" s="27"/>
      <c r="D27" s="28"/>
      <c r="E27" s="29"/>
      <c r="F27" s="30"/>
      <c r="G27" s="31">
        <f>SUM(F28:F34)</f>
        <v>0</v>
      </c>
    </row>
    <row r="28" spans="1:7" s="32" customFormat="1" ht="117.75" customHeight="1">
      <c r="A28" s="44">
        <f>+A27+0.01</f>
        <v>2.0099999999999998</v>
      </c>
      <c r="B28" s="117" t="s">
        <v>62</v>
      </c>
      <c r="C28" s="118">
        <v>50</v>
      </c>
      <c r="D28" s="119" t="s">
        <v>15</v>
      </c>
      <c r="E28" s="120"/>
      <c r="F28" s="121">
        <f t="shared" ref="F28:F29" si="3">ROUND(C28*E28,2)</f>
        <v>0</v>
      </c>
      <c r="G28" s="45"/>
    </row>
    <row r="29" spans="1:7" s="32" customFormat="1" ht="117" customHeight="1">
      <c r="A29" s="33">
        <f t="shared" ref="A29:A34" si="4">+A28+0.01</f>
        <v>2.0199999999999996</v>
      </c>
      <c r="B29" s="47" t="s">
        <v>63</v>
      </c>
      <c r="C29" s="118">
        <v>50</v>
      </c>
      <c r="D29" s="119" t="s">
        <v>15</v>
      </c>
      <c r="E29" s="120"/>
      <c r="F29" s="121">
        <f t="shared" si="3"/>
        <v>0</v>
      </c>
      <c r="G29" s="45"/>
    </row>
    <row r="30" spans="1:7" s="32" customFormat="1" ht="88.5" customHeight="1">
      <c r="A30" s="33">
        <f t="shared" si="4"/>
        <v>2.0299999999999994</v>
      </c>
      <c r="B30" s="122" t="s">
        <v>64</v>
      </c>
      <c r="C30" s="118">
        <v>50</v>
      </c>
      <c r="D30" s="119" t="s">
        <v>15</v>
      </c>
      <c r="E30" s="120"/>
      <c r="F30" s="121">
        <f>ROUND(C30*E30,2)</f>
        <v>0</v>
      </c>
      <c r="G30" s="45"/>
    </row>
    <row r="31" spans="1:7" s="32" customFormat="1" ht="30" customHeight="1">
      <c r="A31" s="33">
        <f t="shared" si="4"/>
        <v>2.0399999999999991</v>
      </c>
      <c r="B31" s="122" t="s">
        <v>65</v>
      </c>
      <c r="C31" s="124">
        <v>50</v>
      </c>
      <c r="D31" s="119" t="s">
        <v>15</v>
      </c>
      <c r="E31" s="120"/>
      <c r="F31" s="121">
        <f t="shared" ref="F31:F34" si="5">ROUND(C31*E31,2)</f>
        <v>0</v>
      </c>
      <c r="G31" s="45"/>
    </row>
    <row r="32" spans="1:7" s="32" customFormat="1" ht="38.25" customHeight="1">
      <c r="A32" s="33">
        <f t="shared" si="4"/>
        <v>2.0499999999999989</v>
      </c>
      <c r="B32" s="48" t="s">
        <v>104</v>
      </c>
      <c r="C32" s="124">
        <v>100</v>
      </c>
      <c r="D32" s="119" t="s">
        <v>15</v>
      </c>
      <c r="E32" s="120"/>
      <c r="F32" s="121">
        <f t="shared" si="5"/>
        <v>0</v>
      </c>
      <c r="G32" s="45"/>
    </row>
    <row r="33" spans="1:7" s="32" customFormat="1" ht="33.75" customHeight="1">
      <c r="A33" s="33">
        <f>+A31+0.01</f>
        <v>2.0499999999999989</v>
      </c>
      <c r="B33" s="146" t="s">
        <v>103</v>
      </c>
      <c r="C33" s="139">
        <v>50</v>
      </c>
      <c r="D33" s="141" t="s">
        <v>15</v>
      </c>
      <c r="E33" s="120"/>
      <c r="F33" s="121">
        <f>ROUND(C33*E33,2)</f>
        <v>0</v>
      </c>
      <c r="G33" s="45"/>
    </row>
    <row r="34" spans="1:7" s="32" customFormat="1" ht="123.75" customHeight="1" thickBot="1">
      <c r="A34" s="33">
        <f t="shared" si="4"/>
        <v>2.0599999999999987</v>
      </c>
      <c r="B34" s="122" t="s">
        <v>66</v>
      </c>
      <c r="C34" s="124">
        <v>50</v>
      </c>
      <c r="D34" s="119" t="s">
        <v>15</v>
      </c>
      <c r="E34" s="120"/>
      <c r="F34" s="121">
        <f t="shared" si="5"/>
        <v>0</v>
      </c>
      <c r="G34" s="45"/>
    </row>
    <row r="35" spans="1:7" s="32" customFormat="1" ht="15.6" thickBot="1">
      <c r="A35" s="125">
        <f>+A27+1</f>
        <v>3</v>
      </c>
      <c r="B35" s="126" t="s">
        <v>68</v>
      </c>
      <c r="C35" s="127"/>
      <c r="D35" s="128"/>
      <c r="E35" s="129"/>
      <c r="F35" s="130"/>
      <c r="G35" s="131">
        <f>SUM(F37:F51)</f>
        <v>0</v>
      </c>
    </row>
    <row r="36" spans="1:7" s="32" customFormat="1" ht="15.6" thickBot="1">
      <c r="A36" s="132" t="s">
        <v>26</v>
      </c>
      <c r="B36" s="133" t="s">
        <v>69</v>
      </c>
      <c r="C36" s="134"/>
      <c r="D36" s="135"/>
      <c r="E36" s="136"/>
      <c r="F36" s="137"/>
      <c r="G36" s="138">
        <f>SUM(F36:F40)</f>
        <v>0</v>
      </c>
    </row>
    <row r="37" spans="1:7" s="32" customFormat="1">
      <c r="A37" s="147">
        <f>+A35+0.01</f>
        <v>3.01</v>
      </c>
      <c r="B37" s="139" t="s">
        <v>70</v>
      </c>
      <c r="C37" s="140">
        <f>50*10*0.4*0.6</f>
        <v>120</v>
      </c>
      <c r="D37" s="141" t="s">
        <v>71</v>
      </c>
      <c r="E37" s="142"/>
      <c r="F37" s="121">
        <f>ROUND(C37*E37,2)</f>
        <v>0</v>
      </c>
      <c r="G37" s="143"/>
    </row>
    <row r="38" spans="1:7">
      <c r="A38" s="33">
        <f t="shared" ref="A38:A40" si="6">+A37+0.01</f>
        <v>3.0199999999999996</v>
      </c>
      <c r="B38" s="139" t="s">
        <v>72</v>
      </c>
      <c r="C38" s="140">
        <f>50*10*0.4*0.5</f>
        <v>100</v>
      </c>
      <c r="D38" s="141" t="s">
        <v>73</v>
      </c>
      <c r="E38" s="142"/>
      <c r="F38" s="121">
        <f>ROUND(C38*E38,2)</f>
        <v>0</v>
      </c>
      <c r="G38" s="143"/>
    </row>
    <row r="39" spans="1:7" s="32" customFormat="1">
      <c r="A39" s="33">
        <f t="shared" si="6"/>
        <v>3.0299999999999994</v>
      </c>
      <c r="B39" s="139" t="s">
        <v>74</v>
      </c>
      <c r="C39" s="140">
        <f>50*10*0.4*0.05</f>
        <v>10</v>
      </c>
      <c r="D39" s="141" t="s">
        <v>75</v>
      </c>
      <c r="E39" s="142"/>
      <c r="F39" s="121">
        <f>ROUND(C39*E39,2)</f>
        <v>0</v>
      </c>
      <c r="G39" s="143"/>
    </row>
    <row r="40" spans="1:7" s="32" customFormat="1" ht="15.6" thickBot="1">
      <c r="A40" s="33">
        <f t="shared" si="6"/>
        <v>3.0399999999999991</v>
      </c>
      <c r="B40" s="139" t="s">
        <v>76</v>
      </c>
      <c r="C40" s="140">
        <v>40</v>
      </c>
      <c r="D40" s="141" t="s">
        <v>77</v>
      </c>
      <c r="E40" s="142"/>
      <c r="F40" s="121">
        <f>ROUND(C40*E40,2)</f>
        <v>0</v>
      </c>
      <c r="G40" s="143"/>
    </row>
    <row r="41" spans="1:7" s="32" customFormat="1" ht="15.6" thickBot="1">
      <c r="A41" s="132" t="s">
        <v>30</v>
      </c>
      <c r="B41" s="133" t="s">
        <v>85</v>
      </c>
      <c r="C41" s="134"/>
      <c r="D41" s="135"/>
      <c r="E41" s="136"/>
      <c r="F41" s="137"/>
      <c r="G41" s="138">
        <f>SUM(F41:F45)</f>
        <v>0</v>
      </c>
    </row>
    <row r="42" spans="1:7" s="32" customFormat="1">
      <c r="A42" s="147">
        <f>+A40+0.01</f>
        <v>3.0499999999999989</v>
      </c>
      <c r="B42" s="139" t="s">
        <v>86</v>
      </c>
      <c r="C42" s="144">
        <f>50*6*2.5</f>
        <v>750</v>
      </c>
      <c r="D42" s="41" t="s">
        <v>22</v>
      </c>
      <c r="E42" s="120"/>
      <c r="F42" s="121">
        <f t="shared" ref="F42:F44" si="7">ROUND(C42*E42,2)</f>
        <v>0</v>
      </c>
      <c r="G42" s="145"/>
    </row>
    <row r="43" spans="1:7" s="32" customFormat="1">
      <c r="A43" s="33">
        <f t="shared" ref="A43:A45" si="8">+A42+0.01</f>
        <v>3.0599999999999987</v>
      </c>
      <c r="B43" s="139" t="s">
        <v>87</v>
      </c>
      <c r="C43" s="144">
        <f>50*6*1.5</f>
        <v>450</v>
      </c>
      <c r="D43" s="41" t="s">
        <v>22</v>
      </c>
      <c r="E43" s="120"/>
      <c r="F43" s="121">
        <f t="shared" si="7"/>
        <v>0</v>
      </c>
      <c r="G43" s="145"/>
    </row>
    <row r="44" spans="1:7" s="32" customFormat="1" ht="18" customHeight="1">
      <c r="A44" s="33">
        <f t="shared" si="8"/>
        <v>3.0699999999999985</v>
      </c>
      <c r="B44" s="139" t="s">
        <v>88</v>
      </c>
      <c r="C44" s="144">
        <f>50*3*1.5</f>
        <v>225</v>
      </c>
      <c r="D44" s="41" t="s">
        <v>22</v>
      </c>
      <c r="E44" s="120"/>
      <c r="F44" s="121">
        <f t="shared" si="7"/>
        <v>0</v>
      </c>
      <c r="G44" s="145"/>
    </row>
    <row r="45" spans="1:7" s="32" customFormat="1" ht="40.5" customHeight="1" thickBot="1">
      <c r="A45" s="33">
        <f t="shared" si="8"/>
        <v>3.0799999999999983</v>
      </c>
      <c r="B45" s="146" t="s">
        <v>84</v>
      </c>
      <c r="C45" s="140">
        <v>10</v>
      </c>
      <c r="D45" s="141" t="s">
        <v>89</v>
      </c>
      <c r="E45" s="142"/>
      <c r="F45" s="121">
        <f>ROUND(C45*E45/100,2)</f>
        <v>0</v>
      </c>
      <c r="G45" s="145"/>
    </row>
    <row r="46" spans="1:7" s="32" customFormat="1" ht="21.75" customHeight="1" thickBot="1">
      <c r="A46" s="132" t="s">
        <v>31</v>
      </c>
      <c r="B46" s="160" t="s">
        <v>78</v>
      </c>
      <c r="C46" s="134"/>
      <c r="D46" s="135"/>
      <c r="E46" s="136"/>
      <c r="F46" s="137"/>
      <c r="G46" s="138">
        <f>SUM(F46:F51)</f>
        <v>0</v>
      </c>
    </row>
    <row r="47" spans="1:7" s="32" customFormat="1">
      <c r="A47" s="147">
        <f>+A45+0.01</f>
        <v>3.0899999999999981</v>
      </c>
      <c r="B47" s="139" t="s">
        <v>79</v>
      </c>
      <c r="C47" s="139">
        <f>50*6</f>
        <v>300</v>
      </c>
      <c r="D47" s="141" t="s">
        <v>22</v>
      </c>
      <c r="E47" s="120"/>
      <c r="F47" s="121">
        <f>ROUND(C47*E47,2)</f>
        <v>0</v>
      </c>
      <c r="G47" s="145"/>
    </row>
    <row r="48" spans="1:7" s="32" customFormat="1">
      <c r="A48" s="33">
        <f t="shared" ref="A48:A51" si="9">+A47+0.01</f>
        <v>3.0999999999999979</v>
      </c>
      <c r="B48" s="139" t="s">
        <v>80</v>
      </c>
      <c r="C48" s="139">
        <f>50*6</f>
        <v>300</v>
      </c>
      <c r="D48" s="141" t="s">
        <v>22</v>
      </c>
      <c r="E48" s="120"/>
      <c r="F48" s="121">
        <f>ROUND(C48*E48,2)</f>
        <v>0</v>
      </c>
      <c r="G48" s="145"/>
    </row>
    <row r="49" spans="1:7" s="32" customFormat="1">
      <c r="A49" s="33">
        <f t="shared" si="9"/>
        <v>3.1099999999999977</v>
      </c>
      <c r="B49" s="139" t="s">
        <v>81</v>
      </c>
      <c r="C49" s="139">
        <f>50*9</f>
        <v>450</v>
      </c>
      <c r="D49" s="141" t="s">
        <v>22</v>
      </c>
      <c r="E49" s="120"/>
      <c r="F49" s="121">
        <f>ROUND(C49*E49,2)</f>
        <v>0</v>
      </c>
      <c r="G49" s="145"/>
    </row>
    <row r="50" spans="1:7" s="32" customFormat="1">
      <c r="A50" s="33">
        <f t="shared" si="9"/>
        <v>3.1199999999999974</v>
      </c>
      <c r="B50" s="139" t="s">
        <v>82</v>
      </c>
      <c r="C50" s="139">
        <f>50*3</f>
        <v>150</v>
      </c>
      <c r="D50" s="141" t="s">
        <v>22</v>
      </c>
      <c r="E50" s="120"/>
      <c r="F50" s="121">
        <f>ROUND(C50*E50,2)</f>
        <v>0</v>
      </c>
      <c r="G50" s="145"/>
    </row>
    <row r="51" spans="1:7" s="32" customFormat="1" ht="30.9" thickBot="1">
      <c r="A51" s="33">
        <f t="shared" si="9"/>
        <v>3.1299999999999972</v>
      </c>
      <c r="B51" s="146" t="s">
        <v>83</v>
      </c>
      <c r="C51" s="140">
        <v>10</v>
      </c>
      <c r="D51" s="141" t="s">
        <v>89</v>
      </c>
      <c r="E51" s="142"/>
      <c r="F51" s="121">
        <f>ROUND(C51*E51/100,2)</f>
        <v>0</v>
      </c>
      <c r="G51" s="145"/>
    </row>
    <row r="52" spans="1:7" s="148" customFormat="1" ht="15.6" thickBot="1">
      <c r="A52" s="125">
        <f>+A35+1</f>
        <v>4</v>
      </c>
      <c r="B52" s="126" t="s">
        <v>90</v>
      </c>
      <c r="C52" s="127"/>
      <c r="D52" s="128"/>
      <c r="E52" s="129"/>
      <c r="F52" s="130"/>
      <c r="G52" s="131">
        <f>SUM(F52:F55)</f>
        <v>0</v>
      </c>
    </row>
    <row r="53" spans="1:7" s="32" customFormat="1" ht="45.9">
      <c r="A53" s="161">
        <f>+A52+0.01</f>
        <v>4.01</v>
      </c>
      <c r="B53" s="149" t="s">
        <v>91</v>
      </c>
      <c r="C53" s="118">
        <f>50*30</f>
        <v>1500</v>
      </c>
      <c r="D53" s="150" t="s">
        <v>19</v>
      </c>
      <c r="E53" s="151"/>
      <c r="F53" s="121">
        <f>ROUND(C53*E53,2)</f>
        <v>0</v>
      </c>
      <c r="G53" s="145"/>
    </row>
    <row r="54" spans="1:7" s="32" customFormat="1" ht="45.9">
      <c r="A54" s="44">
        <f>+A53+0.01</f>
        <v>4.0199999999999996</v>
      </c>
      <c r="B54" s="152" t="s">
        <v>92</v>
      </c>
      <c r="C54" s="118">
        <f>50*10</f>
        <v>500</v>
      </c>
      <c r="D54" s="119" t="s">
        <v>19</v>
      </c>
      <c r="E54" s="120"/>
      <c r="F54" s="121">
        <f t="shared" ref="F54" si="10">ROUND(C54*E54,2)</f>
        <v>0</v>
      </c>
      <c r="G54" s="145"/>
    </row>
    <row r="55" spans="1:7" s="32" customFormat="1" ht="15.6" thickBot="1">
      <c r="A55" s="162">
        <f>+A54+0.01</f>
        <v>4.0299999999999994</v>
      </c>
      <c r="B55" s="146" t="s">
        <v>100</v>
      </c>
      <c r="C55" s="118">
        <v>1200</v>
      </c>
      <c r="D55" s="153" t="s">
        <v>19</v>
      </c>
      <c r="E55" s="120"/>
      <c r="F55" s="121">
        <f>ROUND(C55*E55,2)</f>
        <v>0</v>
      </c>
      <c r="G55" s="145"/>
    </row>
    <row r="56" spans="1:7" s="32" customFormat="1" ht="15.6" thickBot="1">
      <c r="A56" s="125">
        <f>A52+1</f>
        <v>5</v>
      </c>
      <c r="B56" s="126" t="s">
        <v>93</v>
      </c>
      <c r="C56" s="127"/>
      <c r="D56" s="128"/>
      <c r="E56" s="129"/>
      <c r="F56" s="130"/>
      <c r="G56" s="131">
        <f>SUM(F56:F60)</f>
        <v>0</v>
      </c>
    </row>
    <row r="57" spans="1:7" s="32" customFormat="1" ht="30.6">
      <c r="A57" s="123">
        <f>A56+0.01</f>
        <v>5.01</v>
      </c>
      <c r="B57" s="48" t="s">
        <v>94</v>
      </c>
      <c r="C57" s="124">
        <v>2500</v>
      </c>
      <c r="D57" s="119" t="s">
        <v>19</v>
      </c>
      <c r="E57" s="120"/>
      <c r="F57" s="121">
        <f t="shared" ref="F57:F60" si="11">ROUND(C57*E57,2)</f>
        <v>0</v>
      </c>
      <c r="G57" s="154"/>
    </row>
    <row r="58" spans="1:7" s="32" customFormat="1" ht="30.6">
      <c r="A58" s="123">
        <f>A57+0.01</f>
        <v>5.0199999999999996</v>
      </c>
      <c r="B58" s="122" t="s">
        <v>95</v>
      </c>
      <c r="C58" s="118">
        <v>2500</v>
      </c>
      <c r="D58" s="119" t="s">
        <v>19</v>
      </c>
      <c r="E58" s="120"/>
      <c r="F58" s="121">
        <f t="shared" si="11"/>
        <v>0</v>
      </c>
      <c r="G58" s="154"/>
    </row>
    <row r="59" spans="1:7" s="32" customFormat="1" ht="45.9">
      <c r="A59" s="123">
        <f t="shared" ref="A59:A68" si="12">A58+0.01</f>
        <v>5.0299999999999994</v>
      </c>
      <c r="B59" s="146" t="s">
        <v>96</v>
      </c>
      <c r="C59" s="118">
        <v>2500</v>
      </c>
      <c r="D59" s="119" t="s">
        <v>19</v>
      </c>
      <c r="E59" s="120"/>
      <c r="F59" s="121">
        <f t="shared" si="11"/>
        <v>0</v>
      </c>
      <c r="G59" s="154"/>
    </row>
    <row r="60" spans="1:7" s="32" customFormat="1" ht="61.5" thickBot="1">
      <c r="A60" s="123">
        <f t="shared" si="12"/>
        <v>5.0399999999999991</v>
      </c>
      <c r="B60" s="152" t="s">
        <v>97</v>
      </c>
      <c r="C60" s="118">
        <v>2500</v>
      </c>
      <c r="D60" s="119" t="s">
        <v>19</v>
      </c>
      <c r="E60" s="120"/>
      <c r="F60" s="121">
        <f t="shared" si="11"/>
        <v>0</v>
      </c>
      <c r="G60" s="145"/>
    </row>
    <row r="61" spans="1:7" s="32" customFormat="1" ht="15.6" thickBot="1">
      <c r="A61" s="25">
        <f>+A56+1</f>
        <v>6</v>
      </c>
      <c r="B61" s="42" t="s">
        <v>23</v>
      </c>
      <c r="C61" s="27"/>
      <c r="D61" s="28"/>
      <c r="E61" s="29"/>
      <c r="F61" s="30"/>
      <c r="G61" s="31">
        <f>SUM(F62:F69)</f>
        <v>0</v>
      </c>
    </row>
    <row r="62" spans="1:7" s="32" customFormat="1" ht="61.2">
      <c r="A62" s="123">
        <f t="shared" si="12"/>
        <v>6.01</v>
      </c>
      <c r="B62" s="159" t="s">
        <v>98</v>
      </c>
      <c r="C62" s="51">
        <v>1</v>
      </c>
      <c r="D62" s="52" t="s">
        <v>15</v>
      </c>
      <c r="E62" s="46"/>
      <c r="F62" s="38">
        <f t="shared" ref="F62:F69" si="13">ROUND(C62*E62,2)</f>
        <v>0</v>
      </c>
      <c r="G62" s="45"/>
    </row>
    <row r="63" spans="1:7" s="32" customFormat="1">
      <c r="A63" s="123">
        <f t="shared" si="12"/>
        <v>6.02</v>
      </c>
      <c r="B63" s="155" t="s">
        <v>99</v>
      </c>
      <c r="C63" s="156">
        <v>100</v>
      </c>
      <c r="D63" s="157" t="s">
        <v>15</v>
      </c>
      <c r="E63" s="158"/>
      <c r="F63" s="38">
        <f t="shared" si="13"/>
        <v>0</v>
      </c>
      <c r="G63" s="45"/>
    </row>
    <row r="64" spans="1:7" s="32" customFormat="1">
      <c r="A64" s="123">
        <f t="shared" si="12"/>
        <v>6.0299999999999994</v>
      </c>
      <c r="B64" s="40" t="s">
        <v>101</v>
      </c>
      <c r="C64" s="57">
        <v>50</v>
      </c>
      <c r="D64" s="58" t="s">
        <v>15</v>
      </c>
      <c r="E64" s="158"/>
      <c r="F64" s="38">
        <f t="shared" si="13"/>
        <v>0</v>
      </c>
      <c r="G64" s="45"/>
    </row>
    <row r="65" spans="1:8" s="32" customFormat="1" ht="45.9">
      <c r="A65" s="123">
        <f t="shared" si="12"/>
        <v>6.0399999999999991</v>
      </c>
      <c r="B65" s="40" t="s">
        <v>27</v>
      </c>
      <c r="C65" s="59">
        <v>100</v>
      </c>
      <c r="D65" s="58" t="s">
        <v>15</v>
      </c>
      <c r="E65" s="158"/>
      <c r="F65" s="38">
        <f t="shared" si="13"/>
        <v>0</v>
      </c>
      <c r="G65" s="45"/>
    </row>
    <row r="66" spans="1:8" s="32" customFormat="1" ht="30.6">
      <c r="A66" s="123">
        <f t="shared" si="12"/>
        <v>6.0499999999999989</v>
      </c>
      <c r="B66" s="40" t="s">
        <v>28</v>
      </c>
      <c r="C66" s="59">
        <v>50</v>
      </c>
      <c r="D66" s="58" t="s">
        <v>15</v>
      </c>
      <c r="E66" s="158"/>
      <c r="F66" s="38">
        <f t="shared" si="13"/>
        <v>0</v>
      </c>
      <c r="G66" s="45"/>
    </row>
    <row r="67" spans="1:8" s="32" customFormat="1" ht="30.6">
      <c r="A67" s="123">
        <f t="shared" si="12"/>
        <v>6.0599999999999987</v>
      </c>
      <c r="B67" s="40" t="s">
        <v>102</v>
      </c>
      <c r="C67" s="59">
        <v>50</v>
      </c>
      <c r="D67" s="58" t="s">
        <v>15</v>
      </c>
      <c r="E67" s="158"/>
      <c r="F67" s="38">
        <f t="shared" ref="F67" si="14">ROUND(C67*E67,2)</f>
        <v>0</v>
      </c>
      <c r="G67" s="45"/>
    </row>
    <row r="68" spans="1:8" s="32" customFormat="1" ht="30.6">
      <c r="A68" s="123">
        <f t="shared" si="12"/>
        <v>6.0699999999999985</v>
      </c>
      <c r="B68" s="40" t="s">
        <v>29</v>
      </c>
      <c r="C68" s="59">
        <v>200</v>
      </c>
      <c r="D68" s="58" t="s">
        <v>15</v>
      </c>
      <c r="E68" s="158"/>
      <c r="F68" s="38">
        <f t="shared" si="13"/>
        <v>0</v>
      </c>
      <c r="G68" s="45"/>
    </row>
    <row r="69" spans="1:8" s="32" customFormat="1" ht="15.6" thickBot="1">
      <c r="A69" s="123">
        <f>A63+0.01</f>
        <v>6.0299999999999994</v>
      </c>
      <c r="B69" s="53" t="s">
        <v>24</v>
      </c>
      <c r="C69" s="54">
        <v>1</v>
      </c>
      <c r="D69" s="55" t="s">
        <v>25</v>
      </c>
      <c r="E69" s="56"/>
      <c r="F69" s="38">
        <f t="shared" si="13"/>
        <v>0</v>
      </c>
      <c r="G69" s="49"/>
    </row>
    <row r="70" spans="1:8" ht="15.6" thickBot="1">
      <c r="A70" s="60"/>
      <c r="B70" s="61" t="s">
        <v>32</v>
      </c>
      <c r="C70" s="62"/>
      <c r="D70" s="63"/>
      <c r="E70" s="64"/>
      <c r="F70" s="65"/>
      <c r="G70" s="66">
        <f>SUM(F20:F70)</f>
        <v>0</v>
      </c>
      <c r="H70" s="67"/>
    </row>
    <row r="71" spans="1:8" ht="6.75" customHeight="1" thickBot="1">
      <c r="A71" s="163"/>
      <c r="B71" s="68"/>
      <c r="C71" s="69"/>
      <c r="D71" s="68"/>
      <c r="E71" s="70"/>
      <c r="F71" s="71"/>
      <c r="G71" s="71"/>
    </row>
    <row r="72" spans="1:8" ht="15.6" thickBot="1">
      <c r="A72" s="164"/>
      <c r="B72" s="72" t="s">
        <v>33</v>
      </c>
      <c r="C72" s="27"/>
      <c r="D72" s="28"/>
      <c r="E72" s="29"/>
      <c r="F72" s="30"/>
      <c r="G72" s="73">
        <f>SUM(G73:G81)</f>
        <v>0</v>
      </c>
      <c r="H72" s="67"/>
    </row>
    <row r="73" spans="1:8">
      <c r="A73" s="74">
        <v>1</v>
      </c>
      <c r="B73" s="75" t="s">
        <v>34</v>
      </c>
      <c r="C73" s="76">
        <v>0.1</v>
      </c>
      <c r="D73" s="77"/>
      <c r="E73" s="78"/>
      <c r="F73" s="79"/>
      <c r="G73" s="80">
        <f>ROUND($G$70*C73,2)</f>
        <v>0</v>
      </c>
    </row>
    <row r="74" spans="1:8">
      <c r="A74" s="50">
        <v>2</v>
      </c>
      <c r="B74" s="81" t="s">
        <v>35</v>
      </c>
      <c r="C74" s="82">
        <v>0.18</v>
      </c>
      <c r="D74" s="83"/>
      <c r="E74" s="84"/>
      <c r="F74" s="85"/>
      <c r="G74" s="86">
        <f>ROUND($G$73*C74,2)</f>
        <v>0</v>
      </c>
    </row>
    <row r="75" spans="1:8">
      <c r="A75" s="74">
        <v>3</v>
      </c>
      <c r="B75" s="81" t="s">
        <v>36</v>
      </c>
      <c r="C75" s="82">
        <v>0.03</v>
      </c>
      <c r="D75" s="83"/>
      <c r="E75" s="84"/>
      <c r="F75" s="85"/>
      <c r="G75" s="86">
        <f t="shared" ref="G75:G81" si="15">ROUND($G$70*C75,2)</f>
        <v>0</v>
      </c>
    </row>
    <row r="76" spans="1:8">
      <c r="A76" s="50">
        <v>4</v>
      </c>
      <c r="B76" s="81" t="s">
        <v>37</v>
      </c>
      <c r="C76" s="87">
        <v>1.4999999999999999E-2</v>
      </c>
      <c r="D76" s="83"/>
      <c r="E76" s="84"/>
      <c r="F76" s="85"/>
      <c r="G76" s="86">
        <f t="shared" si="15"/>
        <v>0</v>
      </c>
    </row>
    <row r="77" spans="1:8">
      <c r="A77" s="50">
        <v>6</v>
      </c>
      <c r="B77" s="81" t="s">
        <v>38</v>
      </c>
      <c r="C77" s="82">
        <v>2.5000000000000001E-2</v>
      </c>
      <c r="D77" s="83"/>
      <c r="E77" s="84"/>
      <c r="F77" s="85"/>
      <c r="G77" s="86">
        <f t="shared" si="15"/>
        <v>0</v>
      </c>
    </row>
    <row r="78" spans="1:8" ht="30.6">
      <c r="A78" s="74">
        <v>7</v>
      </c>
      <c r="B78" s="81" t="s">
        <v>39</v>
      </c>
      <c r="C78" s="82">
        <v>0.01</v>
      </c>
      <c r="D78" s="83"/>
      <c r="E78" s="84"/>
      <c r="F78" s="85"/>
      <c r="G78" s="86">
        <f t="shared" si="15"/>
        <v>0</v>
      </c>
    </row>
    <row r="79" spans="1:8">
      <c r="A79" s="50">
        <v>8</v>
      </c>
      <c r="B79" s="81" t="s">
        <v>40</v>
      </c>
      <c r="C79" s="88">
        <v>1E-3</v>
      </c>
      <c r="D79" s="83"/>
      <c r="E79" s="84"/>
      <c r="F79" s="85"/>
      <c r="G79" s="86">
        <f t="shared" si="15"/>
        <v>0</v>
      </c>
    </row>
    <row r="80" spans="1:8">
      <c r="A80" s="74">
        <v>9</v>
      </c>
      <c r="B80" s="81" t="s">
        <v>41</v>
      </c>
      <c r="C80" s="89">
        <v>0.02</v>
      </c>
      <c r="D80" s="90"/>
      <c r="E80" s="91"/>
      <c r="F80" s="92"/>
      <c r="G80" s="86">
        <f t="shared" si="15"/>
        <v>0</v>
      </c>
    </row>
    <row r="81" spans="1:7" ht="15.6" thickBot="1">
      <c r="A81" s="50">
        <v>10</v>
      </c>
      <c r="B81" s="81" t="s">
        <v>42</v>
      </c>
      <c r="C81" s="82">
        <v>0.05</v>
      </c>
      <c r="D81" s="83"/>
      <c r="E81" s="84"/>
      <c r="F81" s="85"/>
      <c r="G81" s="86">
        <f t="shared" si="15"/>
        <v>0</v>
      </c>
    </row>
    <row r="82" spans="1:7" ht="15.6" thickBot="1">
      <c r="A82" s="93"/>
      <c r="B82" s="94" t="s">
        <v>43</v>
      </c>
      <c r="C82" s="95"/>
      <c r="D82" s="95"/>
      <c r="E82" s="96"/>
      <c r="F82" s="97"/>
      <c r="G82" s="98">
        <f>G70+G72</f>
        <v>0</v>
      </c>
    </row>
    <row r="83" spans="1:7">
      <c r="A83" s="99"/>
      <c r="B83" s="100"/>
      <c r="C83" s="100"/>
      <c r="D83" s="100"/>
      <c r="E83" s="100"/>
      <c r="F83" s="100"/>
      <c r="G83" s="101"/>
    </row>
    <row r="84" spans="1:7">
      <c r="A84" s="102"/>
      <c r="B84" s="173" t="s">
        <v>44</v>
      </c>
      <c r="C84" s="173"/>
      <c r="D84" s="173"/>
      <c r="E84" s="173"/>
      <c r="F84" s="173"/>
      <c r="G84" s="174"/>
    </row>
    <row r="85" spans="1:7" ht="22.5" customHeight="1">
      <c r="A85" s="103">
        <v>1</v>
      </c>
      <c r="B85" s="165" t="s">
        <v>45</v>
      </c>
      <c r="C85" s="165"/>
      <c r="D85" s="165"/>
      <c r="E85" s="165"/>
      <c r="F85" s="165"/>
      <c r="G85" s="166"/>
    </row>
    <row r="86" spans="1:7" ht="21" customHeight="1">
      <c r="A86" s="103">
        <v>2</v>
      </c>
      <c r="B86" s="165" t="s">
        <v>46</v>
      </c>
      <c r="C86" s="165"/>
      <c r="D86" s="165"/>
      <c r="E86" s="165"/>
      <c r="F86" s="165"/>
      <c r="G86" s="166"/>
    </row>
    <row r="87" spans="1:7" ht="15.75" customHeight="1">
      <c r="A87" s="103">
        <v>3</v>
      </c>
      <c r="B87" s="165" t="s">
        <v>47</v>
      </c>
      <c r="C87" s="165"/>
      <c r="D87" s="165"/>
      <c r="E87" s="165"/>
      <c r="F87" s="165"/>
      <c r="G87" s="166"/>
    </row>
    <row r="88" spans="1:7" ht="32.25" customHeight="1">
      <c r="A88" s="103">
        <v>4</v>
      </c>
      <c r="B88" s="165" t="s">
        <v>48</v>
      </c>
      <c r="C88" s="165"/>
      <c r="D88" s="165"/>
      <c r="E88" s="165"/>
      <c r="F88" s="165"/>
      <c r="G88" s="166"/>
    </row>
    <row r="89" spans="1:7" ht="38.25" customHeight="1">
      <c r="A89" s="103">
        <v>5</v>
      </c>
      <c r="B89" s="165" t="s">
        <v>49</v>
      </c>
      <c r="C89" s="165"/>
      <c r="D89" s="165"/>
      <c r="E89" s="165"/>
      <c r="F89" s="165"/>
      <c r="G89" s="166"/>
    </row>
    <row r="90" spans="1:7" ht="29.25" customHeight="1">
      <c r="A90" s="103">
        <v>6</v>
      </c>
      <c r="B90" s="165" t="s">
        <v>50</v>
      </c>
      <c r="C90" s="165"/>
      <c r="D90" s="165"/>
      <c r="E90" s="165"/>
      <c r="F90" s="165"/>
      <c r="G90" s="166"/>
    </row>
    <row r="91" spans="1:7" ht="15.6" thickBot="1">
      <c r="A91" s="104">
        <v>7</v>
      </c>
      <c r="B91" s="167" t="s">
        <v>51</v>
      </c>
      <c r="C91" s="167"/>
      <c r="D91" s="167"/>
      <c r="E91" s="167"/>
      <c r="F91" s="167"/>
      <c r="G91" s="168"/>
    </row>
    <row r="92" spans="1:7">
      <c r="B92" s="106"/>
      <c r="E92" s="108"/>
    </row>
    <row r="93" spans="1:7">
      <c r="B93" s="106"/>
      <c r="E93" s="110"/>
    </row>
    <row r="94" spans="1:7">
      <c r="B94" s="111"/>
      <c r="E94" s="110"/>
    </row>
    <row r="95" spans="1:7">
      <c r="B95" s="112"/>
      <c r="E95" s="113"/>
    </row>
    <row r="96" spans="1:7">
      <c r="B96" s="114"/>
      <c r="E96" s="115"/>
    </row>
  </sheetData>
  <protectedRanges>
    <protectedRange sqref="C66:D67" name="Cantidades de DIseño Electromecánico_5"/>
    <protectedRange sqref="C64:D65" name="Cantidades de DIseño Electromecánico_5_2"/>
  </protectedRanges>
  <mergeCells count="28">
    <mergeCell ref="A6:G6"/>
    <mergeCell ref="A7:G7"/>
    <mergeCell ref="A8:G8"/>
    <mergeCell ref="A10:G10"/>
    <mergeCell ref="A11:B11"/>
    <mergeCell ref="C11:G11"/>
    <mergeCell ref="A12:B12"/>
    <mergeCell ref="C12:G12"/>
    <mergeCell ref="A13:B13"/>
    <mergeCell ref="C13:G13"/>
    <mergeCell ref="A14:B14"/>
    <mergeCell ref="C14:G14"/>
    <mergeCell ref="A15:B15"/>
    <mergeCell ref="C15:G15"/>
    <mergeCell ref="A16:B16"/>
    <mergeCell ref="C16:G16"/>
    <mergeCell ref="A17:B17"/>
    <mergeCell ref="C17:G17"/>
    <mergeCell ref="B88:G88"/>
    <mergeCell ref="B89:G89"/>
    <mergeCell ref="B90:G90"/>
    <mergeCell ref="B91:G91"/>
    <mergeCell ref="A18:B18"/>
    <mergeCell ref="C18:E18"/>
    <mergeCell ref="B84:G84"/>
    <mergeCell ref="B85:G85"/>
    <mergeCell ref="B86:G86"/>
    <mergeCell ref="B87:G87"/>
  </mergeCells>
  <printOptions horizontalCentered="1"/>
  <pageMargins left="0.23622047244094491" right="0.23622047244094491" top="0.51181102362204722" bottom="0.62992125984251968" header="0.31496062992125984" footer="0.27559055118110237"/>
  <pageSetup scale="63" fitToHeight="0" orientation="portrait" r:id="rId1"/>
  <headerFooter>
    <oddHeader>&amp;R&amp;A</oddHeader>
    <oddFooter>&amp;L&amp;F&amp;R&amp;P/&amp;N</oddFooter>
  </headerFooter>
  <rowBreaks count="1" manualBreakCount="1">
    <brk id="70" max="6" man="1"/>
  </rowBreaks>
  <ignoredErrors>
    <ignoredError sqref="G7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PRESUPUESTO</vt:lpstr>
      <vt:lpstr>Hoja2</vt:lpstr>
      <vt:lpstr>PRESUPUESTO!Área_de_impresión</vt:lpstr>
      <vt:lpstr>PRESUPUESTO!Títulos_a_imprimir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Zoraya Altagracia Mora Carrasco</dc:creator>
  <cp:lastModifiedBy>Ing. Alexander Ramirez Salazar</cp:lastModifiedBy>
  <cp:lastPrinted>2023-04-25T16:04:18Z</cp:lastPrinted>
  <dcterms:created xsi:type="dcterms:W3CDTF">2023-04-25T13:40:51Z</dcterms:created>
  <dcterms:modified xsi:type="dcterms:W3CDTF">2023-04-26T02:17:08Z</dcterms:modified>
</cp:coreProperties>
</file>